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D:\NAS Office\DATA-K\DATA_IČO\2025\SLEZSKÁ UNIVERZITA\A217_UČEBNA\PROJEKT UČEBNA_ A217\STAVEBNÍ ČÁST\ROZPOČET_STAVEBNÍ ČÁST\"/>
    </mc:Choice>
  </mc:AlternateContent>
  <xr:revisionPtr revIDLastSave="0" documentId="13_ncr:1_{247C87A6-B221-4AE1-9276-3D4CECE434D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kapitulace stavby" sheetId="1" r:id="rId1"/>
    <sheet name="01 - Stavební úpravy a mo..." sheetId="2" r:id="rId2"/>
  </sheets>
  <definedNames>
    <definedName name="_xlnm._FilterDatabase" localSheetId="1" hidden="1">'01 - Stavební úpravy a mo...'!$C$131:$K$315</definedName>
    <definedName name="_xlnm.Print_Titles" localSheetId="1">'01 - Stavební úpravy a mo...'!$131:$131</definedName>
    <definedName name="_xlnm.Print_Titles" localSheetId="0">'Rekapitulace stavby'!$92:$92</definedName>
    <definedName name="_xlnm.Print_Area" localSheetId="1">'01 - Stavební úpravy a mo...'!$C$4:$J$76,'01 - Stavební úpravy a mo...'!$C$82:$J$113,'01 - Stavební úpravy a mo...'!$C$119:$J$315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09" i="2"/>
  <c r="BH309" i="2"/>
  <c r="BG309" i="2"/>
  <c r="BF309" i="2"/>
  <c r="T309" i="2"/>
  <c r="R309" i="2"/>
  <c r="P309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1" i="2"/>
  <c r="BH281" i="2"/>
  <c r="BG281" i="2"/>
  <c r="BF281" i="2"/>
  <c r="T281" i="2"/>
  <c r="R281" i="2"/>
  <c r="P281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5" i="2"/>
  <c r="BH235" i="2"/>
  <c r="BG235" i="2"/>
  <c r="BF235" i="2"/>
  <c r="T235" i="2"/>
  <c r="T234" i="2" s="1"/>
  <c r="R235" i="2"/>
  <c r="R234" i="2"/>
  <c r="P235" i="2"/>
  <c r="P234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0" i="2"/>
  <c r="BH200" i="2"/>
  <c r="BG200" i="2"/>
  <c r="BF200" i="2"/>
  <c r="T200" i="2"/>
  <c r="T199" i="2" s="1"/>
  <c r="R200" i="2"/>
  <c r="R199" i="2" s="1"/>
  <c r="P200" i="2"/>
  <c r="P199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76" i="2"/>
  <c r="BH176" i="2"/>
  <c r="BG176" i="2"/>
  <c r="BF176" i="2"/>
  <c r="T176" i="2"/>
  <c r="T175" i="2" s="1"/>
  <c r="R176" i="2"/>
  <c r="R175" i="2" s="1"/>
  <c r="P176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T164" i="2"/>
  <c r="R165" i="2"/>
  <c r="R164" i="2" s="1"/>
  <c r="P165" i="2"/>
  <c r="P164" i="2"/>
  <c r="BI163" i="2"/>
  <c r="BH163" i="2"/>
  <c r="BG163" i="2"/>
  <c r="BF163" i="2"/>
  <c r="T163" i="2"/>
  <c r="R163" i="2"/>
  <c r="P163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J129" i="2"/>
  <c r="J128" i="2"/>
  <c r="F128" i="2"/>
  <c r="F126" i="2"/>
  <c r="E124" i="2"/>
  <c r="J92" i="2"/>
  <c r="J91" i="2"/>
  <c r="F91" i="2"/>
  <c r="F89" i="2"/>
  <c r="E87" i="2"/>
  <c r="J18" i="2"/>
  <c r="E18" i="2"/>
  <c r="F129" i="2" s="1"/>
  <c r="J17" i="2"/>
  <c r="J12" i="2"/>
  <c r="J89" i="2" s="1"/>
  <c r="E7" i="2"/>
  <c r="E122" i="2" s="1"/>
  <c r="L90" i="1"/>
  <c r="AM90" i="1"/>
  <c r="AM89" i="1"/>
  <c r="L89" i="1"/>
  <c r="AM87" i="1"/>
  <c r="L87" i="1"/>
  <c r="L85" i="1"/>
  <c r="L84" i="1"/>
  <c r="J290" i="2"/>
  <c r="BK270" i="2"/>
  <c r="J264" i="2"/>
  <c r="BK240" i="2"/>
  <c r="BK229" i="2"/>
  <c r="J224" i="2"/>
  <c r="BK208" i="2"/>
  <c r="J176" i="2"/>
  <c r="J163" i="2"/>
  <c r="BK135" i="2"/>
  <c r="J285" i="2"/>
  <c r="BK256" i="2"/>
  <c r="BK245" i="2"/>
  <c r="BK222" i="2"/>
  <c r="BK197" i="2"/>
  <c r="BK190" i="2"/>
  <c r="BK165" i="2"/>
  <c r="BK141" i="2"/>
  <c r="BK314" i="2"/>
  <c r="J294" i="2"/>
  <c r="BK273" i="2"/>
  <c r="J250" i="2"/>
  <c r="J243" i="2"/>
  <c r="J231" i="2"/>
  <c r="BK211" i="2"/>
  <c r="BK204" i="2"/>
  <c r="BK176" i="2"/>
  <c r="BK154" i="2"/>
  <c r="J135" i="2"/>
  <c r="J314" i="2"/>
  <c r="BK302" i="2"/>
  <c r="BK285" i="2"/>
  <c r="J270" i="2"/>
  <c r="J256" i="2"/>
  <c r="J246" i="2"/>
  <c r="J229" i="2"/>
  <c r="J219" i="2"/>
  <c r="J211" i="2"/>
  <c r="J192" i="2"/>
  <c r="J139" i="2"/>
  <c r="J281" i="2"/>
  <c r="BK268" i="2"/>
  <c r="BK262" i="2"/>
  <c r="BK231" i="2"/>
  <c r="J227" i="2"/>
  <c r="BK219" i="2"/>
  <c r="J190" i="2"/>
  <c r="J171" i="2"/>
  <c r="J154" i="2"/>
  <c r="BK290" i="2"/>
  <c r="J262" i="2"/>
  <c r="BK250" i="2"/>
  <c r="BK224" i="2"/>
  <c r="J204" i="2"/>
  <c r="BK192" i="2"/>
  <c r="J173" i="2"/>
  <c r="BK139" i="2"/>
  <c r="BK309" i="2"/>
  <c r="BK287" i="2"/>
  <c r="J266" i="2"/>
  <c r="BK246" i="2"/>
  <c r="J240" i="2"/>
  <c r="BK227" i="2"/>
  <c r="J208" i="2"/>
  <c r="J200" i="2"/>
  <c r="J168" i="2"/>
  <c r="J141" i="2"/>
  <c r="J309" i="2"/>
  <c r="J287" i="2"/>
  <c r="J273" i="2"/>
  <c r="BK260" i="2"/>
  <c r="BK252" i="2"/>
  <c r="BK235" i="2"/>
  <c r="BK221" i="2"/>
  <c r="J214" i="2"/>
  <c r="J194" i="2"/>
  <c r="J165" i="2"/>
  <c r="J275" i="2"/>
  <c r="BK266" i="2"/>
  <c r="BK253" i="2"/>
  <c r="J230" i="2"/>
  <c r="J221" i="2"/>
  <c r="BK205" i="2"/>
  <c r="BK173" i="2"/>
  <c r="J156" i="2"/>
  <c r="AS94" i="1"/>
  <c r="J268" i="2"/>
  <c r="J252" i="2"/>
  <c r="BK230" i="2"/>
  <c r="J217" i="2"/>
  <c r="BK194" i="2"/>
  <c r="BK171" i="2"/>
  <c r="BK163" i="2"/>
  <c r="BK315" i="2"/>
  <c r="J302" i="2"/>
  <c r="BK275" i="2"/>
  <c r="J260" i="2"/>
  <c r="J245" i="2"/>
  <c r="J235" i="2"/>
  <c r="BK214" i="2"/>
  <c r="J205" i="2"/>
  <c r="J197" i="2"/>
  <c r="BK156" i="2"/>
  <c r="J315" i="2"/>
  <c r="BK294" i="2"/>
  <c r="BK281" i="2"/>
  <c r="BK264" i="2"/>
  <c r="J253" i="2"/>
  <c r="BK243" i="2"/>
  <c r="J222" i="2"/>
  <c r="BK217" i="2"/>
  <c r="BK200" i="2"/>
  <c r="BK168" i="2"/>
  <c r="BK134" i="2" l="1"/>
  <c r="J134" i="2" s="1"/>
  <c r="J98" i="2" s="1"/>
  <c r="T134" i="2"/>
  <c r="R167" i="2"/>
  <c r="BK189" i="2"/>
  <c r="J189" i="2" s="1"/>
  <c r="J102" i="2" s="1"/>
  <c r="T189" i="2"/>
  <c r="BK203" i="2"/>
  <c r="BK207" i="2"/>
  <c r="J207" i="2" s="1"/>
  <c r="J106" i="2" s="1"/>
  <c r="BK216" i="2"/>
  <c r="J216" i="2"/>
  <c r="J107" i="2" s="1"/>
  <c r="BK239" i="2"/>
  <c r="J239" i="2" s="1"/>
  <c r="J109" i="2" s="1"/>
  <c r="BK255" i="2"/>
  <c r="J255" i="2" s="1"/>
  <c r="J110" i="2" s="1"/>
  <c r="P289" i="2"/>
  <c r="R134" i="2"/>
  <c r="P167" i="2"/>
  <c r="T167" i="2"/>
  <c r="P189" i="2"/>
  <c r="T203" i="2"/>
  <c r="P207" i="2"/>
  <c r="R216" i="2"/>
  <c r="T239" i="2"/>
  <c r="R255" i="2"/>
  <c r="T289" i="2"/>
  <c r="P203" i="2"/>
  <c r="T207" i="2"/>
  <c r="T216" i="2"/>
  <c r="R239" i="2"/>
  <c r="T255" i="2"/>
  <c r="R289" i="2"/>
  <c r="P313" i="2"/>
  <c r="R313" i="2"/>
  <c r="P134" i="2"/>
  <c r="BK167" i="2"/>
  <c r="J167" i="2" s="1"/>
  <c r="J100" i="2" s="1"/>
  <c r="R189" i="2"/>
  <c r="R203" i="2"/>
  <c r="R207" i="2"/>
  <c r="P216" i="2"/>
  <c r="P239" i="2"/>
  <c r="P255" i="2"/>
  <c r="BK289" i="2"/>
  <c r="J289" i="2"/>
  <c r="J111" i="2" s="1"/>
  <c r="BK313" i="2"/>
  <c r="J313" i="2" s="1"/>
  <c r="J112" i="2" s="1"/>
  <c r="T313" i="2"/>
  <c r="BK234" i="2"/>
  <c r="J234" i="2" s="1"/>
  <c r="J108" i="2" s="1"/>
  <c r="BK199" i="2"/>
  <c r="J199" i="2" s="1"/>
  <c r="J103" i="2" s="1"/>
  <c r="BK164" i="2"/>
  <c r="J164" i="2" s="1"/>
  <c r="J99" i="2" s="1"/>
  <c r="BK175" i="2"/>
  <c r="J175" i="2"/>
  <c r="J101" i="2" s="1"/>
  <c r="E85" i="2"/>
  <c r="J126" i="2"/>
  <c r="BE139" i="2"/>
  <c r="BE156" i="2"/>
  <c r="BE176" i="2"/>
  <c r="BE204" i="2"/>
  <c r="BE205" i="2"/>
  <c r="BE224" i="2"/>
  <c r="BE230" i="2"/>
  <c r="BE253" i="2"/>
  <c r="BE266" i="2"/>
  <c r="BE290" i="2"/>
  <c r="F92" i="2"/>
  <c r="BE135" i="2"/>
  <c r="BE171" i="2"/>
  <c r="BE173" i="2"/>
  <c r="BE190" i="2"/>
  <c r="BE192" i="2"/>
  <c r="BE217" i="2"/>
  <c r="BE219" i="2"/>
  <c r="BE221" i="2"/>
  <c r="BE222" i="2"/>
  <c r="BE229" i="2"/>
  <c r="BE243" i="2"/>
  <c r="BE252" i="2"/>
  <c r="BE260" i="2"/>
  <c r="BE262" i="2"/>
  <c r="BE268" i="2"/>
  <c r="BE281" i="2"/>
  <c r="BE294" i="2"/>
  <c r="BE302" i="2"/>
  <c r="BE309" i="2"/>
  <c r="BE314" i="2"/>
  <c r="BE315" i="2"/>
  <c r="BE154" i="2"/>
  <c r="BE208" i="2"/>
  <c r="BE214" i="2"/>
  <c r="BE227" i="2"/>
  <c r="BE231" i="2"/>
  <c r="BE235" i="2"/>
  <c r="BE240" i="2"/>
  <c r="BE264" i="2"/>
  <c r="BE270" i="2"/>
  <c r="BE275" i="2"/>
  <c r="BE287" i="2"/>
  <c r="BE141" i="2"/>
  <c r="BE163" i="2"/>
  <c r="BE165" i="2"/>
  <c r="BE168" i="2"/>
  <c r="BE194" i="2"/>
  <c r="BE197" i="2"/>
  <c r="BE200" i="2"/>
  <c r="BE211" i="2"/>
  <c r="BE245" i="2"/>
  <c r="BE246" i="2"/>
  <c r="BE250" i="2"/>
  <c r="BE256" i="2"/>
  <c r="BE273" i="2"/>
  <c r="BE285" i="2"/>
  <c r="J34" i="2"/>
  <c r="AW95" i="1" s="1"/>
  <c r="F37" i="2"/>
  <c r="BD95" i="1" s="1"/>
  <c r="BD94" i="1" s="1"/>
  <c r="W33" i="1" s="1"/>
  <c r="F34" i="2"/>
  <c r="BA95" i="1" s="1"/>
  <c r="BA94" i="1" s="1"/>
  <c r="W30" i="1" s="1"/>
  <c r="F35" i="2"/>
  <c r="BB95" i="1" s="1"/>
  <c r="BB94" i="1" s="1"/>
  <c r="AX94" i="1" s="1"/>
  <c r="F36" i="2"/>
  <c r="BC95" i="1" s="1"/>
  <c r="BC94" i="1" s="1"/>
  <c r="W32" i="1" s="1"/>
  <c r="P133" i="2" l="1"/>
  <c r="T202" i="2"/>
  <c r="R202" i="2"/>
  <c r="P202" i="2"/>
  <c r="P132" i="2" s="1"/>
  <c r="AU95" i="1" s="1"/>
  <c r="AU94" i="1" s="1"/>
  <c r="BK202" i="2"/>
  <c r="J202" i="2"/>
  <c r="J104" i="2"/>
  <c r="T133" i="2"/>
  <c r="T132" i="2"/>
  <c r="R133" i="2"/>
  <c r="R132" i="2"/>
  <c r="J203" i="2"/>
  <c r="J105" i="2"/>
  <c r="BK133" i="2"/>
  <c r="J133" i="2" s="1"/>
  <c r="J97" i="2" s="1"/>
  <c r="W31" i="1"/>
  <c r="AW94" i="1"/>
  <c r="AK30" i="1"/>
  <c r="AY94" i="1"/>
  <c r="F33" i="2"/>
  <c r="AZ95" i="1" s="1"/>
  <c r="AZ94" i="1" s="1"/>
  <c r="W29" i="1" s="1"/>
  <c r="J33" i="2"/>
  <c r="AV95" i="1" s="1"/>
  <c r="AT95" i="1" s="1"/>
  <c r="BK132" i="2" l="1"/>
  <c r="J132" i="2" s="1"/>
  <c r="J96" i="2" s="1"/>
  <c r="AV94" i="1"/>
  <c r="AK29" i="1" s="1"/>
  <c r="J30" i="2" l="1"/>
  <c r="AG95" i="1" s="1"/>
  <c r="AG94" i="1" s="1"/>
  <c r="AT94" i="1"/>
  <c r="AN94" i="1" l="1"/>
  <c r="AK26" i="1"/>
  <c r="AK35" i="1" s="1"/>
  <c r="J39" i="2"/>
  <c r="AN95" i="1"/>
</calcChain>
</file>

<file path=xl/sharedStrings.xml><?xml version="1.0" encoding="utf-8"?>
<sst xmlns="http://schemas.openxmlformats.org/spreadsheetml/2006/main" count="1976" uniqueCount="475">
  <si>
    <t>Export Komplet</t>
  </si>
  <si>
    <t/>
  </si>
  <si>
    <t>2.0</t>
  </si>
  <si>
    <t>False</t>
  </si>
  <si>
    <t>{1d2eaf52-157a-488c-bd8d-1996c58f7d1c}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</si>
  <si>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</si>
  <si>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</si>
  <si>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</si>
  <si>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</si>
  <si>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</si>
  <si>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</si>
  <si>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</si>
  <si>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</si>
  <si>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</si>
  <si>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</si>
  <si>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</si>
  <si>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Slezská univerzita - p. č. 1210/8</t>
  </si>
  <si>
    <t>KSO:</t>
  </si>
  <si>
    <t>CC-CZ:</t>
  </si>
  <si>
    <t>Místo:</t>
  </si>
  <si>
    <t>Karviná</t>
  </si>
  <si>
    <t>Datum:</t>
  </si>
  <si>
    <t>10. 2. 2025</t>
  </si>
  <si>
    <t>Zadavatel:</t>
  </si>
  <si>
    <t>IČ:</t>
  </si>
  <si>
    <t>Slezská univerzita v Opavě</t>
  </si>
  <si>
    <t>DIČ:</t>
  </si>
  <si>
    <t>Uchazeč:</t>
  </si>
  <si>
    <t>Vyplň údaj</t>
  </si>
  <si>
    <t>Projektant:</t>
  </si>
  <si>
    <t>ing. Kateřina Swiatková</t>
  </si>
  <si>
    <t>True</t>
  </si>
  <si>
    <t>Zpracovatel:</t>
  </si>
  <si>
    <t>ing. Jiří Krejča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</si>
  <si>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</si>
  <si>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</si>
  <si>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</si>
  <si>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</si>
  <si>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</si>
  <si>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</si>
  <si>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</si>
  <si>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</si>
  <si>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</si>
  <si>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</si>
  <si>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</si>
  <si>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</si>
  <si>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</si>
  <si>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</si>
  <si>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</si>
  <si>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</si>
  <si>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</si>
  <si>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</si>
  <si>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</si>
  <si>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</si>
  <si>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</si>
  <si>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</si>
  <si>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</si>
  <si>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</si>
  <si>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</si>
  <si>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</si>
  <si>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</si>
  <si>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</si>
  <si>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</si>
  <si>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</si>
  <si>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</si>
  <si>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</si>
  <si>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</si>
  <si>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</si>
  <si>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</si>
  <si>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</si>
  <si>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</si>
  <si>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</si>
  <si>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</si>
  <si>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</si>
  <si>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</si>
  <si>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</si>
  <si>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</si>
  <si>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</si>
  <si>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</si>
  <si>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</si>
  <si>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</si>
  <si>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a modernizace učebny A 217</t>
  </si>
  <si>
    <t>STA</t>
  </si>
  <si>
    <t>1</t>
  </si>
  <si>
    <t>{3cc87daa-971c-4a72-ae15-55778fbf9fcf}</t>
  </si>
  <si>
    <t>2</t>
  </si>
  <si>
    <t>KRYCÍ LIST SOUPISU PRACÍ</t>
  </si>
  <si>
    <t>Objekt:</t>
  </si>
  <si>
    <t>01 - Stavební úpravy a modernizace učebny A 217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</si>
  <si>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</si>
  <si>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</si>
  <si>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</si>
  <si>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</si>
  <si>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</si>
  <si>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</si>
  <si>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</si>
  <si>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94 - Lešení </t>
  </si>
  <si>
    <t xml:space="preserve">    95 - Dokončovací konstrukce a práce </t>
  </si>
  <si>
    <t xml:space="preserve">    97 - Ostatní bourací práce</t>
  </si>
  <si>
    <t xml:space="preserve">    997 - Doprava suti a vybouraných hmot</t>
  </si>
  <si>
    <t xml:space="preserve">    998 - Přesun hmot</t>
  </si>
  <si>
    <t>PSV - Práce a dodávky PSV</t>
  </si>
  <si>
    <t xml:space="preserve">    714 - Akustická a protiotřesová opatření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</si>
  <si>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</si>
  <si>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</si>
  <si>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</si>
  <si>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</si>
  <si>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Nátěry</t>
  </si>
  <si>
    <t xml:space="preserve">    784 - Malby</t>
  </si>
  <si>
    <t xml:space="preserve">    786 -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</si>
  <si>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</si>
  <si>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</si>
  <si>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</si>
  <si>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</si>
  <si>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</si>
  <si>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</si>
  <si>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</si>
  <si>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</si>
  <si>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</si>
  <si>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</si>
  <si>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</si>
  <si>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</si>
  <si>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</si>
  <si>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</si>
  <si>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</si>
  <si>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</si>
  <si>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</si>
  <si>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</si>
  <si>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</si>
  <si>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612111111</t>
  </si>
  <si>
    <t>Vyspravení celoplošné cementovou stěrkou vnitřních stěn betonových nebo železobetonových</t>
  </si>
  <si>
    <t>m2</t>
  </si>
  <si>
    <t>4</t>
  </si>
  <si>
    <t>-1574290560</t>
  </si>
  <si>
    <t>Online PSC</t>
  </si>
  <si>
    <t>https://podminky.urs.cz/item/CS_URS_2025_01/612111111</t>
  </si>
  <si>
    <t>VV</t>
  </si>
  <si>
    <t>"stěrka</t>
  </si>
  <si>
    <t>6,8*2,85</t>
  </si>
  <si>
    <t>612131121</t>
  </si>
  <si>
    <t>Penetrační disperzní nátěr vnitřních stěn</t>
  </si>
  <si>
    <t>905699682</t>
  </si>
  <si>
    <t>https://podminky.urs.cz/item/CS_URS_2025_01/612131121</t>
  </si>
  <si>
    <t>3</t>
  </si>
  <si>
    <t>612341121</t>
  </si>
  <si>
    <t xml:space="preserve">Sádrová omítka hladká jednovrstvá vnitřních stěn </t>
  </si>
  <si>
    <t>-267176770</t>
  </si>
  <si>
    <t>https://podminky.urs.cz/item/CS_URS_2025_01/612341121</t>
  </si>
  <si>
    <t>"2</t>
  </si>
  <si>
    <t>(6,32+7,5+0,4)*2*2,85</t>
  </si>
  <si>
    <t>"odpočet otvorů</t>
  </si>
  <si>
    <t>-((1,5*2,1)*3+(0,8*2,0))</t>
  </si>
  <si>
    <t>"přípočet ostění</t>
  </si>
  <si>
    <t>(5,7*0,23)*3</t>
  </si>
  <si>
    <t>0,003</t>
  </si>
  <si>
    <t>Mezisoučet</t>
  </si>
  <si>
    <t>"odpočet stěrky</t>
  </si>
  <si>
    <t>-6,8*2,85</t>
  </si>
  <si>
    <t>Součet</t>
  </si>
  <si>
    <t>619996147</t>
  </si>
  <si>
    <t>Ochrana podlahy zakrytím geotextilií</t>
  </si>
  <si>
    <t>-1777963463</t>
  </si>
  <si>
    <t>https://podminky.urs.cz/item/CS_URS_2025_01/619996147</t>
  </si>
  <si>
    <t>5</t>
  </si>
  <si>
    <t>622143005</t>
  </si>
  <si>
    <t>Montáž omítníků plastových, pozinkovaných nebo dřevěných</t>
  </si>
  <si>
    <t>m</t>
  </si>
  <si>
    <t>-2024824116</t>
  </si>
  <si>
    <t>https://podminky.urs.cz/item/CS_URS_2025_01/622143005</t>
  </si>
  <si>
    <t>"zdi</t>
  </si>
  <si>
    <t>2,85*2</t>
  </si>
  <si>
    <t>"ostění oken</t>
  </si>
  <si>
    <t>(2,1*4)+(1,5*3)</t>
  </si>
  <si>
    <t>6</t>
  </si>
  <si>
    <t>M</t>
  </si>
  <si>
    <t>59051516</t>
  </si>
  <si>
    <t>profil začišťovací PVC pro ostění vnitřních omítek</t>
  </si>
  <si>
    <t>8</t>
  </si>
  <si>
    <t>1754471139</t>
  </si>
  <si>
    <t>94</t>
  </si>
  <si>
    <t xml:space="preserve">Lešení </t>
  </si>
  <si>
    <t>7</t>
  </si>
  <si>
    <t>949101111</t>
  </si>
  <si>
    <t>Lešení pomocné pro objekty pozemních staveb s lešeňovou podlahou v do 1,9 m zatížení do 150 kg/m2</t>
  </si>
  <si>
    <t>2018658086</t>
  </si>
  <si>
    <t>https://podminky.urs.cz/item/CS_URS_2025_01/949101111</t>
  </si>
  <si>
    <t>95</t>
  </si>
  <si>
    <t xml:space="preserve">Dokončovací konstrukce a práce </t>
  </si>
  <si>
    <t>952901111</t>
  </si>
  <si>
    <t>Vyčištění budov občanské výstavby při výšce podlaží do 4 m</t>
  </si>
  <si>
    <t>-2048119149</t>
  </si>
  <si>
    <t>https://podminky.urs.cz/item/CS_URS_2025_01/952901111</t>
  </si>
  <si>
    <t>(7,5*6,30)-0,25</t>
  </si>
  <si>
    <t>9</t>
  </si>
  <si>
    <t>751711113</t>
  </si>
  <si>
    <t>Montáž klimatizační jednotky vnitřní nástěnné o výkonu přes 5 do 6,5 kW</t>
  </si>
  <si>
    <t>kus</t>
  </si>
  <si>
    <t>16</t>
  </si>
  <si>
    <t>-1766493205</t>
  </si>
  <si>
    <t>https://podminky.urs.cz/item/CS_URS_2025_01/751711113</t>
  </si>
  <si>
    <t>10</t>
  </si>
  <si>
    <t>751711813</t>
  </si>
  <si>
    <t>Demontáž klimatizační jednotky vnitřní nástěnné o výkonu přes 5 do 6,5 kW</t>
  </si>
  <si>
    <t>-1114593519</t>
  </si>
  <si>
    <t>https://podminky.urs.cz/item/CS_URS_2025_01/751711813</t>
  </si>
  <si>
    <t>97</t>
  </si>
  <si>
    <t>Ostatní bourací práce</t>
  </si>
  <si>
    <t>11</t>
  </si>
  <si>
    <t>978013191</t>
  </si>
  <si>
    <t>Otlučení (osekání) vnitřní vápenné nebo vápenocementové omítky stěn v rozsahu přes 50 do 100 %</t>
  </si>
  <si>
    <t>184638371</t>
  </si>
  <si>
    <t>https://podminky.urs.cz/item/CS_URS_2025_01/978013191</t>
  </si>
  <si>
    <t>997</t>
  </si>
  <si>
    <t>Doprava suti a vybouraných hmot</t>
  </si>
  <si>
    <t>997013212</t>
  </si>
  <si>
    <t>Vnitrostaveništní doprava suti a vybouraných hmot pro budovy v přes 6 do 9 m ručně</t>
  </si>
  <si>
    <t>t</t>
  </si>
  <si>
    <t>1792032925</t>
  </si>
  <si>
    <t>https://podminky.urs.cz/item/CS_URS_2025_01/997013212</t>
  </si>
  <si>
    <t>13</t>
  </si>
  <si>
    <t>997013501</t>
  </si>
  <si>
    <t>Odvoz suti a vybouraných hmot na skládku nebo meziskládku do 1 km se složením</t>
  </si>
  <si>
    <t>955052698</t>
  </si>
  <si>
    <t>https://podminky.urs.cz/item/CS_URS_2025_01/997013501</t>
  </si>
  <si>
    <t>14</t>
  </si>
  <si>
    <t>997013509</t>
  </si>
  <si>
    <t>Příplatek k odvozu suti a vybouraných hmot na skládku ZKD 1 km přes 1 km</t>
  </si>
  <si>
    <t>-1035039819</t>
  </si>
  <si>
    <t>https://podminky.urs.cz/item/CS_URS_2025_01/997013509</t>
  </si>
  <si>
    <t>2,955*11 'Přepočtené koeficientem množství</t>
  </si>
  <si>
    <t>15</t>
  </si>
  <si>
    <t>997013601</t>
  </si>
  <si>
    <t xml:space="preserve">Poplatek za uložení na skládce </t>
  </si>
  <si>
    <t>1884514955</t>
  </si>
  <si>
    <t>https://podminky.urs.cz/item/CS_URS_2025_01/997013601</t>
  </si>
  <si>
    <t>998</t>
  </si>
  <si>
    <t>Přesun hmot</t>
  </si>
  <si>
    <t>998018002</t>
  </si>
  <si>
    <t>Přesun hmot pro budovy ruční pro budovy v přes 6 do 12 m</t>
  </si>
  <si>
    <t>-336264156</t>
  </si>
  <si>
    <t>https://podminky.urs.cz/item/CS_URS_2025_01/998018002</t>
  </si>
  <si>
    <t>PSV</t>
  </si>
  <si>
    <t>Práce a dodávky PSV</t>
  </si>
  <si>
    <t>714</t>
  </si>
  <si>
    <t>Akustická a protiotřesová opatření</t>
  </si>
  <si>
    <t>17</t>
  </si>
  <si>
    <t>71411220R</t>
  </si>
  <si>
    <t xml:space="preserve">Montáž akustických obkladů stěn </t>
  </si>
  <si>
    <t>ks</t>
  </si>
  <si>
    <t>791096306</t>
  </si>
  <si>
    <t>18</t>
  </si>
  <si>
    <t>6254300R</t>
  </si>
  <si>
    <t>Kruhová obklady</t>
  </si>
  <si>
    <t>32</t>
  </si>
  <si>
    <t>-442797076</t>
  </si>
  <si>
    <t>68,5185185185185*1,08 'Přepočtené koeficientem množství</t>
  </si>
  <si>
    <t>763</t>
  </si>
  <si>
    <t>Konstrukce suché výstavby</t>
  </si>
  <si>
    <t>19</t>
  </si>
  <si>
    <t>763131531</t>
  </si>
  <si>
    <t>SDK podhled deska 1xDF 12,5 bez izolace jednovrstvá spodní kce profil CD+UD EI 15</t>
  </si>
  <si>
    <t>372470367</t>
  </si>
  <si>
    <t>https://podminky.urs.cz/item/CS_URS_2025_01/763131531</t>
  </si>
  <si>
    <t>7,5*6,3</t>
  </si>
  <si>
    <t>20</t>
  </si>
  <si>
    <t>763131714</t>
  </si>
  <si>
    <t>SDK podhled základní penetrační nátěr</t>
  </si>
  <si>
    <t>608266288</t>
  </si>
  <si>
    <t>https://podminky.urs.cz/item/CS_URS_2025_01/763131714</t>
  </si>
  <si>
    <t>47,25</t>
  </si>
  <si>
    <t>998763302</t>
  </si>
  <si>
    <t>Přesun hmotí pro konstrukce montované z desek v objektech v přes 6 do 12 m</t>
  </si>
  <si>
    <t>-88206174</t>
  </si>
  <si>
    <t>https://podminky.urs.cz/item/CS_URS_2025_01/998763302</t>
  </si>
  <si>
    <t>766</t>
  </si>
  <si>
    <t>Konstrukce truhlářské</t>
  </si>
  <si>
    <t>22</t>
  </si>
  <si>
    <t>76641182R</t>
  </si>
  <si>
    <t>Demontáž truhlářského obložení  krytu radiátorů</t>
  </si>
  <si>
    <t>1810326540</t>
  </si>
  <si>
    <t>5,3*0.70</t>
  </si>
  <si>
    <t>23</t>
  </si>
  <si>
    <t>766660001</t>
  </si>
  <si>
    <t>Montáž dveřních křídel otvíravých jednokřídlových š do 0,8 m do ocelové zárubně</t>
  </si>
  <si>
    <t>1732925506</t>
  </si>
  <si>
    <t>https://podminky.urs.cz/item/CS_URS_2025_01/766660001</t>
  </si>
  <si>
    <t>24</t>
  </si>
  <si>
    <t>61160000</t>
  </si>
  <si>
    <t>dveře jednokřídlé lakované, laminát. - 80x1970mm, vč. kování - se samozavíračem -  upřesní se dle skutečnosti</t>
  </si>
  <si>
    <t>-336809122</t>
  </si>
  <si>
    <t>25</t>
  </si>
  <si>
    <t>766662811</t>
  </si>
  <si>
    <t>Demontáž dveřních prahů u dveří jednokřídlových k opětovnému použití</t>
  </si>
  <si>
    <t>1755216154</t>
  </si>
  <si>
    <t>https://podminky.urs.cz/item/CS_URS_2025_01/766662811</t>
  </si>
  <si>
    <t>26</t>
  </si>
  <si>
    <t>76669181R</t>
  </si>
  <si>
    <t>Demontáž parapetních desek dřevěných nebo plastových šířky přes 300 mm</t>
  </si>
  <si>
    <t>706949075</t>
  </si>
  <si>
    <t>"1</t>
  </si>
  <si>
    <t>5,25*2</t>
  </si>
  <si>
    <t>27</t>
  </si>
  <si>
    <t>766691915</t>
  </si>
  <si>
    <t>Vyvěšení dřevěných křídel dveří pl přes 2 m2 (9)</t>
  </si>
  <si>
    <t>149521555</t>
  </si>
  <si>
    <t>https://podminky.urs.cz/item/CS_URS_2025_01/766691915</t>
  </si>
  <si>
    <t>28</t>
  </si>
  <si>
    <t>76669412R</t>
  </si>
  <si>
    <t>Desky parapetníí postfotmingové 2x slepené do celk.hloubky 650 mm vč. Al mřížek - D+M</t>
  </si>
  <si>
    <t>327234947</t>
  </si>
  <si>
    <t>29</t>
  </si>
  <si>
    <t>76669523R</t>
  </si>
  <si>
    <t>Práh dveří jednokřídlových , hliníkový - D+M</t>
  </si>
  <si>
    <t>1856518157</t>
  </si>
  <si>
    <t>30</t>
  </si>
  <si>
    <t>766901</t>
  </si>
  <si>
    <t>Demontáž garnýže</t>
  </si>
  <si>
    <t>-987032016</t>
  </si>
  <si>
    <t>5,2</t>
  </si>
  <si>
    <t>767</t>
  </si>
  <si>
    <t>Konstrukce zámečnické</t>
  </si>
  <si>
    <t>31</t>
  </si>
  <si>
    <t>76713482R</t>
  </si>
  <si>
    <t xml:space="preserve">Demontáž obložení stěn </t>
  </si>
  <si>
    <t>-584742763</t>
  </si>
  <si>
    <t>"pylonová tabule</t>
  </si>
  <si>
    <t>2,5*0,8</t>
  </si>
  <si>
    <t>776</t>
  </si>
  <si>
    <t>Podlahy povlakové</t>
  </si>
  <si>
    <t>776201812</t>
  </si>
  <si>
    <t xml:space="preserve">Demontáž lepených povlakových podlah s podložkou </t>
  </si>
  <si>
    <t>345791623</t>
  </si>
  <si>
    <t>https://podminky.urs.cz/item/CS_URS_2025_01/776201812</t>
  </si>
  <si>
    <t>(7,5*6,32)-(0,7*0,75)/2+0,002</t>
  </si>
  <si>
    <t>33</t>
  </si>
  <si>
    <t>776251111</t>
  </si>
  <si>
    <t>Lepení pásů z přírodního linolea (marmolea) standardním lepidlem</t>
  </si>
  <si>
    <t>1461558574</t>
  </si>
  <si>
    <t>https://podminky.urs.cz/item/CS_URS_2025_01/776251111</t>
  </si>
  <si>
    <t>34</t>
  </si>
  <si>
    <t>60756111</t>
  </si>
  <si>
    <t>linoleum přírodní třída zátěže 34/43, hořlavost Cfl-s1 tl 2,5mm</t>
  </si>
  <si>
    <t>52901004</t>
  </si>
  <si>
    <t>35</t>
  </si>
  <si>
    <t>776410811</t>
  </si>
  <si>
    <t>Odstranění soklíků a lišt pryžových nebo plastových</t>
  </si>
  <si>
    <t>-2143108328</t>
  </si>
  <si>
    <t>https://podminky.urs.cz/item/CS_URS_2025_01/776410811</t>
  </si>
  <si>
    <t>(7,5+6,3)*2-0,8</t>
  </si>
  <si>
    <t>36</t>
  </si>
  <si>
    <t>776411112</t>
  </si>
  <si>
    <t>Montáž obvodových soklíků výšky do 100 mm</t>
  </si>
  <si>
    <t>-1525500361</t>
  </si>
  <si>
    <t>https://podminky.urs.cz/item/CS_URS_2025_01/776411112</t>
  </si>
  <si>
    <t>37</t>
  </si>
  <si>
    <t>28411010</t>
  </si>
  <si>
    <t>lišta soklová PVC 20x100mm</t>
  </si>
  <si>
    <t>1429034173</t>
  </si>
  <si>
    <t>38</t>
  </si>
  <si>
    <t>998776102</t>
  </si>
  <si>
    <t>Přesun hmot  pro podlahy povlakové v objektech v do 12 m</t>
  </si>
  <si>
    <t>-1448643330</t>
  </si>
  <si>
    <t>https://podminky.urs.cz/item/CS_URS_2025_01/998776102</t>
  </si>
  <si>
    <t>783</t>
  </si>
  <si>
    <t>Nátěry</t>
  </si>
  <si>
    <t>39</t>
  </si>
  <si>
    <t>783101203</t>
  </si>
  <si>
    <t>Jemné obroušení podkladu truhlářských konstrukcí před provedením nátěru</t>
  </si>
  <si>
    <t>-1909744908</t>
  </si>
  <si>
    <t>https://podminky.urs.cz/item/CS_URS_2025_01/783101203</t>
  </si>
  <si>
    <t>"parapety</t>
  </si>
  <si>
    <t>(0,30+0,40+0,7)*5,30</t>
  </si>
  <si>
    <t>40</t>
  </si>
  <si>
    <t>783113101</t>
  </si>
  <si>
    <t>Jednonásobný napouštěcí syntetický nátěr truhlářských konstrukcí</t>
  </si>
  <si>
    <t>-2144840550</t>
  </si>
  <si>
    <t>https://podminky.urs.cz/item/CS_URS_2025_01/783113101</t>
  </si>
  <si>
    <t>41</t>
  </si>
  <si>
    <t>783117101</t>
  </si>
  <si>
    <t>Krycí jednonásobný syntetický nátěr truhlářských konstrukcí</t>
  </si>
  <si>
    <t>1731612386</t>
  </si>
  <si>
    <t>https://podminky.urs.cz/item/CS_URS_2025_01/783117101</t>
  </si>
  <si>
    <t>42</t>
  </si>
  <si>
    <t>783301303</t>
  </si>
  <si>
    <t>Odrezivění zámečnických konstrukcí</t>
  </si>
  <si>
    <t>2104230561</t>
  </si>
  <si>
    <t>https://podminky.urs.cz/item/CS_URS_2025_01/783301303</t>
  </si>
  <si>
    <t>43</t>
  </si>
  <si>
    <t>783315101</t>
  </si>
  <si>
    <t>Mezinátěr jednonásobný syntetický standardní zámečnických konstrukcí</t>
  </si>
  <si>
    <t>-204283074</t>
  </si>
  <si>
    <t>https://podminky.urs.cz/item/CS_URS_2025_01/783315101</t>
  </si>
  <si>
    <t>44</t>
  </si>
  <si>
    <t>783317101</t>
  </si>
  <si>
    <t>Krycí jednonásobný syntetický standardní nátěr zámečnických konstrukcí</t>
  </si>
  <si>
    <t>-238533848</t>
  </si>
  <si>
    <t>https://podminky.urs.cz/item/CS_URS_2025_01/783317101</t>
  </si>
  <si>
    <t>45</t>
  </si>
  <si>
    <t>783614141</t>
  </si>
  <si>
    <t>Základní jednonásobný syntetický nátěr litinových otopných těles</t>
  </si>
  <si>
    <t>1841264194</t>
  </si>
  <si>
    <t>https://podminky.urs.cz/item/CS_URS_2025_01/783614141</t>
  </si>
  <si>
    <t>((0,6*0,25)*2*16+(0,7*0,10)*15)*2</t>
  </si>
  <si>
    <t>46</t>
  </si>
  <si>
    <t>783617147</t>
  </si>
  <si>
    <t>Krycí dvojnásobný syntetický nátěr litinových otopných těles</t>
  </si>
  <si>
    <t>-931624250</t>
  </si>
  <si>
    <t>https://podminky.urs.cz/item/CS_URS_2025_01/783617147</t>
  </si>
  <si>
    <t>47</t>
  </si>
  <si>
    <t>78361457R</t>
  </si>
  <si>
    <t>Základní jednonásobný syntetický nátěr  - tyčové prvky</t>
  </si>
  <si>
    <t>-1825861113</t>
  </si>
  <si>
    <t>"rám</t>
  </si>
  <si>
    <t>(1,5+1,0)*2</t>
  </si>
  <si>
    <t>"pod parapety</t>
  </si>
  <si>
    <t>(0,65*2)*10+(10,0*2)*2+(0,4*2)*10</t>
  </si>
  <si>
    <t>48</t>
  </si>
  <si>
    <t>783301311</t>
  </si>
  <si>
    <t>Odmaštění zámečnických konstrukcí vodou ředitelným odmašťovačem</t>
  </si>
  <si>
    <t>-143796027</t>
  </si>
  <si>
    <t>https://podminky.urs.cz/item/CS_URS_2025_01/783301311</t>
  </si>
  <si>
    <t>"dveřní zárubeň</t>
  </si>
  <si>
    <t>4,8*0,4</t>
  </si>
  <si>
    <t>49</t>
  </si>
  <si>
    <t>783334101</t>
  </si>
  <si>
    <t>Základní jednonásobný epoxidový nátěr zámečnických konstrukcí</t>
  </si>
  <si>
    <t>380322325</t>
  </si>
  <si>
    <t>https://podminky.urs.cz/item/CS_URS_2025_01/783334101</t>
  </si>
  <si>
    <t>50</t>
  </si>
  <si>
    <t>783337101</t>
  </si>
  <si>
    <t>Krycí jednonásobný epoxidový nátěr zámečnických konstrukcí</t>
  </si>
  <si>
    <t>1023045069</t>
  </si>
  <si>
    <t>https://podminky.urs.cz/item/CS_URS_2025_01/783337101</t>
  </si>
  <si>
    <t>784</t>
  </si>
  <si>
    <t>Malby</t>
  </si>
  <si>
    <t>51</t>
  </si>
  <si>
    <t>784161521</t>
  </si>
  <si>
    <t>Celoplošné vyrovnání disperzní stěrkou tl do 3 mm v místnostech v do 3,80 m</t>
  </si>
  <si>
    <t>-617055931</t>
  </si>
  <si>
    <t>https://podminky.urs.cz/item/CS_URS_2025_01/784161521</t>
  </si>
  <si>
    <t>"P2</t>
  </si>
  <si>
    <t>7,5*6,32</t>
  </si>
  <si>
    <t>52</t>
  </si>
  <si>
    <t>784181111</t>
  </si>
  <si>
    <t>Základní silikátová jednonásobná bezbarvá penetrace podkladu v místnostech v do 3,80 m</t>
  </si>
  <si>
    <t>-1176089599</t>
  </si>
  <si>
    <t>https://podminky.urs.cz/item/CS_URS_2025_01/784181111</t>
  </si>
  <si>
    <t>"stěny</t>
  </si>
  <si>
    <t>(5,7*0,23)*-0,003</t>
  </si>
  <si>
    <t>(7,5*6,32)</t>
  </si>
  <si>
    <t>53</t>
  </si>
  <si>
    <t>784221101</t>
  </si>
  <si>
    <t>Dvojnásobné bílé malby ze směsí za sucha dobře otěruvzdorných v místnostech do 3,80 m</t>
  </si>
  <si>
    <t>-998888792</t>
  </si>
  <si>
    <t>https://podminky.urs.cz/item/CS_URS_2025_01/784221101</t>
  </si>
  <si>
    <t>128,45</t>
  </si>
  <si>
    <t>"strop</t>
  </si>
  <si>
    <t>47,40</t>
  </si>
  <si>
    <t>54</t>
  </si>
  <si>
    <t>784381001</t>
  </si>
  <si>
    <t>Malby dekorativní v místnostech v do 3,80 m</t>
  </si>
  <si>
    <t>-865241727</t>
  </si>
  <si>
    <t>https://podminky.urs.cz/item/CS_URS_2025_01/784381001</t>
  </si>
  <si>
    <t>"3</t>
  </si>
  <si>
    <t>7,2*2,85</t>
  </si>
  <si>
    <t>786</t>
  </si>
  <si>
    <t>Čalounické úpravy</t>
  </si>
  <si>
    <t>55</t>
  </si>
  <si>
    <t>78661311R</t>
  </si>
  <si>
    <t>Zastiňující rolety - montáž</t>
  </si>
  <si>
    <t>-719970964</t>
  </si>
  <si>
    <t>56</t>
  </si>
  <si>
    <t>611001</t>
  </si>
  <si>
    <t>Maxiroleta den a noc</t>
  </si>
  <si>
    <t>-758011744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</si>
</sst>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37">
    <xf numFmtId="0" fontId="0" fillId="0" borderId="0" xfId="0"/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Protection="1"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center"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vertical="center"/>
    </xf>
    <xf numFmtId="0" fontId="0" fillId="0" borderId="10" xfId="0" applyBorder="1" applyAlignment="1" applyProtection="1">
      <alignment vertical="center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left" vertical="center"/>
    </xf>
    <xf numFmtId="0" fontId="0" fillId="0" borderId="12" xfId="0" applyBorder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0" fillId="0" borderId="15" xfId="0" applyBorder="1" applyAlignment="1" applyProtection="1">
      <alignment vertical="center"/>
    </xf>
    <xf numFmtId="0" fontId="23" fillId="5" borderId="6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left" vertical="center"/>
    </xf>
    <xf numFmtId="0" fontId="0" fillId="5" borderId="7" xfId="0" applyFill="1" applyBorder="1" applyAlignment="1" applyProtection="1">
      <alignment vertical="center"/>
    </xf>
    <xf numFmtId="0" fontId="23" fillId="5" borderId="7" xfId="0" applyFont="1" applyFill="1" applyBorder="1" applyAlignment="1" applyProtection="1">
      <alignment horizontal="center" vertical="center"/>
    </xf>
    <xf numFmtId="0" fontId="23" fillId="5" borderId="7" xfId="0" applyFont="1" applyFill="1" applyBorder="1" applyAlignment="1" applyProtection="1">
      <alignment horizontal="right" vertical="center"/>
    </xf>
    <xf numFmtId="0" fontId="23" fillId="5" borderId="8" xfId="0" applyFont="1" applyFill="1" applyBorder="1" applyAlignment="1" applyProtection="1">
      <alignment horizontal="left" vertical="center"/>
    </xf>
    <xf numFmtId="0" fontId="23" fillId="5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166" fontId="21" fillId="0" borderId="0" xfId="0" applyNumberFormat="1" applyFont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/>
    </xf>
    <xf numFmtId="0" fontId="27" fillId="0" borderId="0" xfId="1" applyFont="1" applyAlignment="1" applyProtection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3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ill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 wrapText="1"/>
    </xf>
    <xf numFmtId="0" fontId="23" fillId="5" borderId="0" xfId="0" applyFont="1" applyFill="1" applyAlignment="1" applyProtection="1">
      <alignment horizontal="left" vertical="center"/>
    </xf>
    <xf numFmtId="0" fontId="23" fillId="5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 wrapText="1"/>
    </xf>
    <xf numFmtId="0" fontId="23" fillId="5" borderId="16" xfId="0" applyFont="1" applyFill="1" applyBorder="1" applyAlignment="1" applyProtection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</xf>
    <xf numFmtId="0" fontId="23" fillId="5" borderId="18" xfId="0" applyFont="1" applyFill="1" applyBorder="1" applyAlignment="1" applyProtection="1">
      <alignment horizontal="center" vertical="center" wrapText="1"/>
    </xf>
    <xf numFmtId="0" fontId="23" fillId="5" borderId="0" xfId="0" applyFont="1" applyFill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5" fillId="0" borderId="0" xfId="0" applyNumberFormat="1" applyFont="1" applyProtection="1"/>
    <xf numFmtId="166" fontId="33" fillId="0" borderId="12" xfId="0" applyNumberFormat="1" applyFont="1" applyBorder="1" applyProtection="1"/>
    <xf numFmtId="166" fontId="33" fillId="0" borderId="13" xfId="0" applyNumberFormat="1" applyFont="1" applyBorder="1" applyProtection="1"/>
    <xf numFmtId="4" fontId="34" fillId="0" borderId="0" xfId="0" applyNumberFormat="1" applyFont="1" applyAlignment="1" applyProtection="1">
      <alignment vertical="center"/>
    </xf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0" fontId="24" fillId="3" borderId="14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center" vertical="center"/>
    </xf>
    <xf numFmtId="166" fontId="24" fillId="0" borderId="0" xfId="0" applyNumberFormat="1" applyFont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14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 applyProtection="1">
      <alignment vertical="center"/>
    </xf>
    <xf numFmtId="0" fontId="38" fillId="3" borderId="14" xfId="0" applyFont="1" applyFill="1" applyBorder="1" applyAlignment="1" applyProtection="1">
      <alignment horizontal="left" vertical="center"/>
    </xf>
    <xf numFmtId="0" fontId="38" fillId="0" borderId="0" xfId="0" applyFont="1" applyAlignment="1" applyProtection="1">
      <alignment horizontal="center" vertical="center"/>
    </xf>
    <xf numFmtId="0" fontId="38" fillId="3" borderId="19" xfId="0" applyFont="1" applyFill="1" applyBorder="1" applyAlignment="1" applyProtection="1">
      <alignment horizontal="left" vertical="center"/>
    </xf>
    <xf numFmtId="0" fontId="38" fillId="0" borderId="20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97013509" TargetMode="External"/><Relationship Id="rId18" Type="http://schemas.openxmlformats.org/officeDocument/2006/relationships/hyperlink" Target="https://podminky.urs.cz/item/CS_URS_2025_01/998763302" TargetMode="External"/><Relationship Id="rId26" Type="http://schemas.openxmlformats.org/officeDocument/2006/relationships/hyperlink" Target="https://podminky.urs.cz/item/CS_URS_2025_01/998776102" TargetMode="External"/><Relationship Id="rId39" Type="http://schemas.openxmlformats.org/officeDocument/2006/relationships/hyperlink" Target="https://podminky.urs.cz/item/CS_URS_2025_01/784181111" TargetMode="External"/><Relationship Id="rId21" Type="http://schemas.openxmlformats.org/officeDocument/2006/relationships/hyperlink" Target="https://podminky.urs.cz/item/CS_URS_2025_01/766691915" TargetMode="External"/><Relationship Id="rId34" Type="http://schemas.openxmlformats.org/officeDocument/2006/relationships/hyperlink" Target="https://podminky.urs.cz/item/CS_URS_2025_01/783617147" TargetMode="External"/><Relationship Id="rId42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952901111" TargetMode="External"/><Relationship Id="rId2" Type="http://schemas.openxmlformats.org/officeDocument/2006/relationships/hyperlink" Target="https://podminky.urs.cz/item/CS_URS_2025_01/612131121" TargetMode="External"/><Relationship Id="rId16" Type="http://schemas.openxmlformats.org/officeDocument/2006/relationships/hyperlink" Target="https://podminky.urs.cz/item/CS_URS_2025_01/763131531" TargetMode="External"/><Relationship Id="rId20" Type="http://schemas.openxmlformats.org/officeDocument/2006/relationships/hyperlink" Target="https://podminky.urs.cz/item/CS_URS_2025_01/766662811" TargetMode="External"/><Relationship Id="rId29" Type="http://schemas.openxmlformats.org/officeDocument/2006/relationships/hyperlink" Target="https://podminky.urs.cz/item/CS_URS_2025_01/783117101" TargetMode="External"/><Relationship Id="rId41" Type="http://schemas.openxmlformats.org/officeDocument/2006/relationships/hyperlink" Target="https://podminky.urs.cz/item/CS_URS_2025_01/784381001" TargetMode="External"/><Relationship Id="rId1" Type="http://schemas.openxmlformats.org/officeDocument/2006/relationships/hyperlink" Target="https://podminky.urs.cz/item/CS_URS_2025_01/612111111" TargetMode="External"/><Relationship Id="rId6" Type="http://schemas.openxmlformats.org/officeDocument/2006/relationships/hyperlink" Target="https://podminky.urs.cz/item/CS_URS_2025_01/949101111" TargetMode="External"/><Relationship Id="rId11" Type="http://schemas.openxmlformats.org/officeDocument/2006/relationships/hyperlink" Target="https://podminky.urs.cz/item/CS_URS_2025_01/997013212" TargetMode="External"/><Relationship Id="rId24" Type="http://schemas.openxmlformats.org/officeDocument/2006/relationships/hyperlink" Target="https://podminky.urs.cz/item/CS_URS_2025_01/776410811" TargetMode="External"/><Relationship Id="rId32" Type="http://schemas.openxmlformats.org/officeDocument/2006/relationships/hyperlink" Target="https://podminky.urs.cz/item/CS_URS_2025_01/783317101" TargetMode="External"/><Relationship Id="rId37" Type="http://schemas.openxmlformats.org/officeDocument/2006/relationships/hyperlink" Target="https://podminky.urs.cz/item/CS_URS_2025_01/783337101" TargetMode="External"/><Relationship Id="rId40" Type="http://schemas.openxmlformats.org/officeDocument/2006/relationships/hyperlink" Target="https://podminky.urs.cz/item/CS_URS_2025_01/784221101" TargetMode="External"/><Relationship Id="rId5" Type="http://schemas.openxmlformats.org/officeDocument/2006/relationships/hyperlink" Target="https://podminky.urs.cz/item/CS_URS_2025_01/622143005" TargetMode="External"/><Relationship Id="rId15" Type="http://schemas.openxmlformats.org/officeDocument/2006/relationships/hyperlink" Target="https://podminky.urs.cz/item/CS_URS_2025_01/998018002" TargetMode="External"/><Relationship Id="rId23" Type="http://schemas.openxmlformats.org/officeDocument/2006/relationships/hyperlink" Target="https://podminky.urs.cz/item/CS_URS_2025_01/776251111" TargetMode="External"/><Relationship Id="rId28" Type="http://schemas.openxmlformats.org/officeDocument/2006/relationships/hyperlink" Target="https://podminky.urs.cz/item/CS_URS_2025_01/783113101" TargetMode="External"/><Relationship Id="rId36" Type="http://schemas.openxmlformats.org/officeDocument/2006/relationships/hyperlink" Target="https://podminky.urs.cz/item/CS_URS_2025_01/783334101" TargetMode="External"/><Relationship Id="rId10" Type="http://schemas.openxmlformats.org/officeDocument/2006/relationships/hyperlink" Target="https://podminky.urs.cz/item/CS_URS_2025_01/978013191" TargetMode="External"/><Relationship Id="rId19" Type="http://schemas.openxmlformats.org/officeDocument/2006/relationships/hyperlink" Target="https://podminky.urs.cz/item/CS_URS_2025_01/766660001" TargetMode="External"/><Relationship Id="rId31" Type="http://schemas.openxmlformats.org/officeDocument/2006/relationships/hyperlink" Target="https://podminky.urs.cz/item/CS_URS_2025_01/783315101" TargetMode="External"/><Relationship Id="rId4" Type="http://schemas.openxmlformats.org/officeDocument/2006/relationships/hyperlink" Target="https://podminky.urs.cz/item/CS_URS_2025_01/619996147" TargetMode="External"/><Relationship Id="rId9" Type="http://schemas.openxmlformats.org/officeDocument/2006/relationships/hyperlink" Target="https://podminky.urs.cz/item/CS_URS_2025_01/751711813" TargetMode="External"/><Relationship Id="rId14" Type="http://schemas.openxmlformats.org/officeDocument/2006/relationships/hyperlink" Target="https://podminky.urs.cz/item/CS_URS_2025_01/997013601" TargetMode="External"/><Relationship Id="rId22" Type="http://schemas.openxmlformats.org/officeDocument/2006/relationships/hyperlink" Target="https://podminky.urs.cz/item/CS_URS_2025_01/776201812" TargetMode="External"/><Relationship Id="rId27" Type="http://schemas.openxmlformats.org/officeDocument/2006/relationships/hyperlink" Target="https://podminky.urs.cz/item/CS_URS_2025_01/783101203" TargetMode="External"/><Relationship Id="rId30" Type="http://schemas.openxmlformats.org/officeDocument/2006/relationships/hyperlink" Target="https://podminky.urs.cz/item/CS_URS_2025_01/783301303" TargetMode="External"/><Relationship Id="rId35" Type="http://schemas.openxmlformats.org/officeDocument/2006/relationships/hyperlink" Target="https://podminky.urs.cz/item/CS_URS_2025_01/783301311" TargetMode="External"/><Relationship Id="rId8" Type="http://schemas.openxmlformats.org/officeDocument/2006/relationships/hyperlink" Target="https://podminky.urs.cz/item/CS_URS_2025_01/751711113" TargetMode="External"/><Relationship Id="rId3" Type="http://schemas.openxmlformats.org/officeDocument/2006/relationships/hyperlink" Target="https://podminky.urs.cz/item/CS_URS_2025_01/612341121" TargetMode="External"/><Relationship Id="rId12" Type="http://schemas.openxmlformats.org/officeDocument/2006/relationships/hyperlink" Target="https://podminky.urs.cz/item/CS_URS_2025_01/997013501" TargetMode="External"/><Relationship Id="rId17" Type="http://schemas.openxmlformats.org/officeDocument/2006/relationships/hyperlink" Target="https://podminky.urs.cz/item/CS_URS_2025_01/763131714" TargetMode="External"/><Relationship Id="rId25" Type="http://schemas.openxmlformats.org/officeDocument/2006/relationships/hyperlink" Target="https://podminky.urs.cz/item/CS_URS_2025_01/776411112" TargetMode="External"/><Relationship Id="rId33" Type="http://schemas.openxmlformats.org/officeDocument/2006/relationships/hyperlink" Target="https://podminky.urs.cz/item/CS_URS_2025_01/783614141" TargetMode="External"/><Relationship Id="rId38" Type="http://schemas.openxmlformats.org/officeDocument/2006/relationships/hyperlink" Target="https://podminky.urs.cz/item/CS_URS_2025_01/7841615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BE5" sqref="BE5:BE34"/>
    </sheetView>
  </sheetViews>
  <sheetFormatPr defaultRowHeight="11.25"/>
  <cols>
    <col min="1" max="1" width="8.33203125" style="14" customWidth="1"/>
    <col min="2" max="2" width="1.6640625" style="14" customWidth="1"/>
    <col min="3" max="3" width="4.1640625" style="14" customWidth="1"/>
    <col min="4" max="33" width="2.6640625" style="14" customWidth="1"/>
    <col min="34" max="34" width="3.33203125" style="14" customWidth="1"/>
    <col min="35" max="35" width="31.6640625" style="14" customWidth="1"/>
    <col min="36" max="37" width="2.5" style="14" customWidth="1"/>
    <col min="38" max="38" width="8.33203125" style="14" customWidth="1"/>
    <col min="39" max="39" width="3.33203125" style="14" customWidth="1"/>
    <col min="40" max="40" width="13.33203125" style="14" customWidth="1"/>
    <col min="41" max="41" width="7.5" style="14" customWidth="1"/>
    <col min="42" max="42" width="4.1640625" style="14" customWidth="1"/>
    <col min="43" max="43" width="15.6640625" style="14" hidden="1" customWidth="1"/>
    <col min="44" max="44" width="13.6640625" style="14" customWidth="1"/>
    <col min="45" max="47" width="25.83203125" style="14" hidden="1" customWidth="1"/>
    <col min="48" max="49" width="21.6640625" style="14" hidden="1" customWidth="1"/>
    <col min="50" max="51" width="25" style="14" hidden="1" customWidth="1"/>
    <col min="52" max="52" width="21.6640625" style="14" hidden="1" customWidth="1"/>
    <col min="53" max="53" width="19.1640625" style="14" hidden="1" customWidth="1"/>
    <col min="54" max="54" width="25" style="14" hidden="1" customWidth="1"/>
    <col min="55" max="55" width="21.6640625" style="14" hidden="1" customWidth="1"/>
    <col min="56" max="56" width="19.1640625" style="14" hidden="1" customWidth="1"/>
    <col min="57" max="57" width="66.5" style="14" customWidth="1"/>
    <col min="58" max="70" width="9.33203125" style="14"/>
    <col min="71" max="91" width="9.33203125" style="14" hidden="1"/>
    <col min="92" max="16384" width="9.33203125" style="14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15" t="s">
        <v>5</v>
      </c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5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R5" s="20"/>
      <c r="BE5" s="26" t="s">
        <v>14</v>
      </c>
      <c r="BS5" s="17" t="s">
        <v>6</v>
      </c>
    </row>
    <row r="6" spans="1:74" ht="36.950000000000003" customHeight="1">
      <c r="B6" s="20"/>
      <c r="D6" s="27" t="s">
        <v>15</v>
      </c>
      <c r="K6" s="28" t="s">
        <v>16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R6" s="20"/>
      <c r="BE6" s="29"/>
      <c r="BS6" s="17" t="s">
        <v>6</v>
      </c>
    </row>
    <row r="7" spans="1:74" ht="12" customHeight="1">
      <c r="B7" s="20"/>
      <c r="D7" s="30" t="s">
        <v>17</v>
      </c>
      <c r="K7" s="31" t="s">
        <v>1</v>
      </c>
      <c r="AK7" s="30" t="s">
        <v>18</v>
      </c>
      <c r="AN7" s="31" t="s">
        <v>1</v>
      </c>
      <c r="AR7" s="20"/>
      <c r="BE7" s="29"/>
      <c r="BS7" s="17" t="s">
        <v>6</v>
      </c>
    </row>
    <row r="8" spans="1:74" ht="12" customHeight="1">
      <c r="B8" s="20"/>
      <c r="D8" s="30" t="s">
        <v>19</v>
      </c>
      <c r="K8" s="31" t="s">
        <v>20</v>
      </c>
      <c r="AK8" s="30" t="s">
        <v>21</v>
      </c>
      <c r="AN8" s="32" t="s">
        <v>22</v>
      </c>
      <c r="AR8" s="20"/>
      <c r="BE8" s="29"/>
      <c r="BS8" s="17" t="s">
        <v>6</v>
      </c>
    </row>
    <row r="9" spans="1:74" ht="14.45" customHeight="1">
      <c r="B9" s="20"/>
      <c r="AR9" s="20"/>
      <c r="BE9" s="29"/>
      <c r="BS9" s="17" t="s">
        <v>6</v>
      </c>
    </row>
    <row r="10" spans="1:74" ht="12" customHeight="1">
      <c r="B10" s="20"/>
      <c r="D10" s="30" t="s">
        <v>23</v>
      </c>
      <c r="AK10" s="30" t="s">
        <v>24</v>
      </c>
      <c r="AN10" s="31" t="s">
        <v>1</v>
      </c>
      <c r="AR10" s="20"/>
      <c r="BE10" s="29"/>
      <c r="BS10" s="17" t="s">
        <v>6</v>
      </c>
    </row>
    <row r="11" spans="1:74" ht="18.399999999999999" customHeight="1">
      <c r="B11" s="20"/>
      <c r="E11" s="31" t="s">
        <v>25</v>
      </c>
      <c r="AK11" s="30" t="s">
        <v>26</v>
      </c>
      <c r="AN11" s="31" t="s">
        <v>1</v>
      </c>
      <c r="AR11" s="20"/>
      <c r="BE11" s="29"/>
      <c r="BS11" s="17" t="s">
        <v>6</v>
      </c>
    </row>
    <row r="12" spans="1:74" ht="6.95" customHeight="1">
      <c r="B12" s="20"/>
      <c r="AR12" s="20"/>
      <c r="BE12" s="29"/>
      <c r="BS12" s="17" t="s">
        <v>6</v>
      </c>
    </row>
    <row r="13" spans="1:74" ht="12" customHeight="1">
      <c r="B13" s="20"/>
      <c r="D13" s="30" t="s">
        <v>27</v>
      </c>
      <c r="AK13" s="30" t="s">
        <v>24</v>
      </c>
      <c r="AN13" s="2" t="s">
        <v>28</v>
      </c>
      <c r="AR13" s="20"/>
      <c r="BE13" s="29"/>
      <c r="BS13" s="17" t="s">
        <v>6</v>
      </c>
    </row>
    <row r="14" spans="1:74" ht="12.75">
      <c r="B14" s="20"/>
      <c r="E14" s="11" t="s">
        <v>28</v>
      </c>
      <c r="F14" s="119"/>
      <c r="G14" s="119"/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  <c r="AF14" s="119"/>
      <c r="AG14" s="119"/>
      <c r="AH14" s="119"/>
      <c r="AI14" s="119"/>
      <c r="AJ14" s="119"/>
      <c r="AK14" s="30" t="s">
        <v>26</v>
      </c>
      <c r="AN14" s="2" t="s">
        <v>28</v>
      </c>
      <c r="AR14" s="20"/>
      <c r="BE14" s="29"/>
      <c r="BS14" s="17" t="s">
        <v>6</v>
      </c>
    </row>
    <row r="15" spans="1:74" ht="6.95" customHeight="1">
      <c r="B15" s="20"/>
      <c r="AR15" s="20"/>
      <c r="BE15" s="29"/>
      <c r="BS15" s="17" t="s">
        <v>3</v>
      </c>
    </row>
    <row r="16" spans="1:74" ht="12" customHeight="1">
      <c r="B16" s="20"/>
      <c r="D16" s="30" t="s">
        <v>29</v>
      </c>
      <c r="AK16" s="30" t="s">
        <v>24</v>
      </c>
      <c r="AN16" s="31" t="s">
        <v>1</v>
      </c>
      <c r="AR16" s="20"/>
      <c r="BE16" s="29"/>
      <c r="BS16" s="17" t="s">
        <v>3</v>
      </c>
    </row>
    <row r="17" spans="2:71" ht="18.399999999999999" customHeight="1">
      <c r="B17" s="20"/>
      <c r="E17" s="31" t="s">
        <v>30</v>
      </c>
      <c r="AK17" s="30" t="s">
        <v>26</v>
      </c>
      <c r="AN17" s="31" t="s">
        <v>1</v>
      </c>
      <c r="AR17" s="20"/>
      <c r="BE17" s="29"/>
      <c r="BS17" s="17" t="s">
        <v>31</v>
      </c>
    </row>
    <row r="18" spans="2:71" ht="6.95" customHeight="1">
      <c r="B18" s="20"/>
      <c r="AR18" s="20"/>
      <c r="BE18" s="29"/>
      <c r="BS18" s="17" t="s">
        <v>6</v>
      </c>
    </row>
    <row r="19" spans="2:71" ht="12" customHeight="1">
      <c r="B19" s="20"/>
      <c r="D19" s="30" t="s">
        <v>32</v>
      </c>
      <c r="AK19" s="30" t="s">
        <v>24</v>
      </c>
      <c r="AN19" s="31" t="s">
        <v>1</v>
      </c>
      <c r="AR19" s="20"/>
      <c r="BE19" s="29"/>
      <c r="BS19" s="17" t="s">
        <v>6</v>
      </c>
    </row>
    <row r="20" spans="2:71" ht="18.399999999999999" customHeight="1">
      <c r="B20" s="20"/>
      <c r="E20" s="31" t="s">
        <v>33</v>
      </c>
      <c r="AK20" s="30" t="s">
        <v>26</v>
      </c>
      <c r="AN20" s="31" t="s">
        <v>1</v>
      </c>
      <c r="AR20" s="20"/>
      <c r="BE20" s="29"/>
      <c r="BS20" s="17" t="s">
        <v>31</v>
      </c>
    </row>
    <row r="21" spans="2:71" ht="6.95" customHeight="1">
      <c r="B21" s="20"/>
      <c r="AR21" s="20"/>
      <c r="BE21" s="29"/>
    </row>
    <row r="22" spans="2:71" ht="12" customHeight="1">
      <c r="B22" s="20"/>
      <c r="D22" s="30" t="s">
        <v>34</v>
      </c>
      <c r="AR22" s="20"/>
      <c r="BE22" s="29"/>
    </row>
    <row r="23" spans="2:71" ht="16.5" customHeight="1">
      <c r="B23" s="20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20"/>
      <c r="BE23" s="29"/>
    </row>
    <row r="24" spans="2:71" ht="6.95" customHeight="1">
      <c r="B24" s="20"/>
      <c r="AR24" s="20"/>
      <c r="BE24" s="29"/>
    </row>
    <row r="25" spans="2:71" ht="6.95" customHeight="1">
      <c r="B25" s="20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20"/>
      <c r="BE25" s="29"/>
    </row>
    <row r="26" spans="2:71" s="35" customFormat="1" ht="25.9" customHeight="1">
      <c r="B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40"/>
      <c r="AM26" s="40"/>
      <c r="AN26" s="40"/>
      <c r="AO26" s="40"/>
      <c r="AR26" s="36"/>
      <c r="BE26" s="29"/>
    </row>
    <row r="27" spans="2:71" s="35" customFormat="1" ht="6.95" customHeight="1">
      <c r="B27" s="36"/>
      <c r="AR27" s="36"/>
      <c r="BE27" s="29"/>
    </row>
    <row r="28" spans="2:71" s="35" customFormat="1" ht="12.75">
      <c r="B28" s="36"/>
      <c r="L28" s="41" t="s">
        <v>36</v>
      </c>
      <c r="M28" s="41"/>
      <c r="N28" s="41"/>
      <c r="O28" s="41"/>
      <c r="P28" s="41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K28" s="41" t="s">
        <v>38</v>
      </c>
      <c r="AL28" s="41"/>
      <c r="AM28" s="41"/>
      <c r="AN28" s="41"/>
      <c r="AO28" s="41"/>
      <c r="AR28" s="36"/>
      <c r="BE28" s="29"/>
    </row>
    <row r="29" spans="2:71" s="42" customFormat="1" ht="14.45" customHeight="1">
      <c r="B29" s="43"/>
      <c r="D29" s="30" t="s">
        <v>39</v>
      </c>
      <c r="F29" s="30" t="s">
        <v>40</v>
      </c>
      <c r="L29" s="44">
        <v>0.21</v>
      </c>
      <c r="M29" s="45"/>
      <c r="N29" s="45"/>
      <c r="O29" s="45"/>
      <c r="P29" s="45"/>
      <c r="W29" s="46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K29" s="46">
        <f>ROUND(AV94, 2)</f>
        <v>0</v>
      </c>
      <c r="AL29" s="45"/>
      <c r="AM29" s="45"/>
      <c r="AN29" s="45"/>
      <c r="AO29" s="45"/>
      <c r="AR29" s="43"/>
      <c r="BE29" s="47"/>
    </row>
    <row r="30" spans="2:71" s="42" customFormat="1" ht="14.45" customHeight="1">
      <c r="B30" s="43"/>
      <c r="F30" s="30" t="s">
        <v>41</v>
      </c>
      <c r="L30" s="44">
        <v>0.12</v>
      </c>
      <c r="M30" s="45"/>
      <c r="N30" s="45"/>
      <c r="O30" s="45"/>
      <c r="P30" s="45"/>
      <c r="W30" s="46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K30" s="46">
        <f>ROUND(AW94, 2)</f>
        <v>0</v>
      </c>
      <c r="AL30" s="45"/>
      <c r="AM30" s="45"/>
      <c r="AN30" s="45"/>
      <c r="AO30" s="45"/>
      <c r="AR30" s="43"/>
      <c r="BE30" s="47"/>
    </row>
    <row r="31" spans="2:71" s="42" customFormat="1" ht="14.45" hidden="1" customHeight="1">
      <c r="B31" s="43"/>
      <c r="F31" s="30" t="s">
        <v>42</v>
      </c>
      <c r="L31" s="44">
        <v>0.21</v>
      </c>
      <c r="M31" s="45"/>
      <c r="N31" s="45"/>
      <c r="O31" s="45"/>
      <c r="P31" s="45"/>
      <c r="W31" s="46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K31" s="46">
        <v>0</v>
      </c>
      <c r="AL31" s="45"/>
      <c r="AM31" s="45"/>
      <c r="AN31" s="45"/>
      <c r="AO31" s="45"/>
      <c r="AR31" s="43"/>
      <c r="BE31" s="47"/>
    </row>
    <row r="32" spans="2:71" s="42" customFormat="1" ht="14.45" hidden="1" customHeight="1">
      <c r="B32" s="43"/>
      <c r="F32" s="30" t="s">
        <v>43</v>
      </c>
      <c r="L32" s="44">
        <v>0.12</v>
      </c>
      <c r="M32" s="45"/>
      <c r="N32" s="45"/>
      <c r="O32" s="45"/>
      <c r="P32" s="45"/>
      <c r="W32" s="46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K32" s="46">
        <v>0</v>
      </c>
      <c r="AL32" s="45"/>
      <c r="AM32" s="45"/>
      <c r="AN32" s="45"/>
      <c r="AO32" s="45"/>
      <c r="AR32" s="43"/>
      <c r="BE32" s="47"/>
    </row>
    <row r="33" spans="2:57" s="42" customFormat="1" ht="14.45" hidden="1" customHeight="1">
      <c r="B33" s="43"/>
      <c r="F33" s="30" t="s">
        <v>44</v>
      </c>
      <c r="L33" s="44">
        <v>0</v>
      </c>
      <c r="M33" s="45"/>
      <c r="N33" s="45"/>
      <c r="O33" s="45"/>
      <c r="P33" s="45"/>
      <c r="W33" s="46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K33" s="46">
        <v>0</v>
      </c>
      <c r="AL33" s="45"/>
      <c r="AM33" s="45"/>
      <c r="AN33" s="45"/>
      <c r="AO33" s="45"/>
      <c r="AR33" s="43"/>
      <c r="BE33" s="47"/>
    </row>
    <row r="34" spans="2:57" s="35" customFormat="1" ht="6.95" customHeight="1">
      <c r="B34" s="36"/>
      <c r="AR34" s="36"/>
      <c r="BE34" s="29"/>
    </row>
    <row r="35" spans="2:57" s="35" customFormat="1" ht="25.9" customHeight="1">
      <c r="B35" s="36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3"/>
      <c r="Z35" s="53"/>
      <c r="AA35" s="53"/>
      <c r="AB35" s="53"/>
      <c r="AC35" s="50"/>
      <c r="AD35" s="50"/>
      <c r="AE35" s="50"/>
      <c r="AF35" s="50"/>
      <c r="AG35" s="50"/>
      <c r="AH35" s="50"/>
      <c r="AI35" s="50"/>
      <c r="AJ35" s="50"/>
      <c r="AK35" s="54">
        <f>SUM(AK26:AK33)</f>
        <v>0</v>
      </c>
      <c r="AL35" s="53"/>
      <c r="AM35" s="53"/>
      <c r="AN35" s="53"/>
      <c r="AO35" s="55"/>
      <c r="AP35" s="48"/>
      <c r="AQ35" s="48"/>
      <c r="AR35" s="36"/>
    </row>
    <row r="36" spans="2:57" s="35" customFormat="1" ht="6.95" customHeight="1">
      <c r="B36" s="36"/>
      <c r="AR36" s="36"/>
    </row>
    <row r="37" spans="2:57" s="35" customFormat="1" ht="14.45" customHeight="1">
      <c r="B37" s="36"/>
      <c r="AR37" s="36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35" customFormat="1" ht="14.45" customHeight="1">
      <c r="B49" s="36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R49" s="36"/>
    </row>
    <row r="50" spans="2:44">
      <c r="B50" s="20"/>
      <c r="AR50" s="20"/>
    </row>
    <row r="51" spans="2:44">
      <c r="B51" s="20"/>
      <c r="AR51" s="20"/>
    </row>
    <row r="52" spans="2:44">
      <c r="B52" s="20"/>
      <c r="AR52" s="20"/>
    </row>
    <row r="53" spans="2:44">
      <c r="B53" s="20"/>
      <c r="AR53" s="20"/>
    </row>
    <row r="54" spans="2:44">
      <c r="B54" s="20"/>
      <c r="AR54" s="20"/>
    </row>
    <row r="55" spans="2:44">
      <c r="B55" s="20"/>
      <c r="AR55" s="20"/>
    </row>
    <row r="56" spans="2:44">
      <c r="B56" s="20"/>
      <c r="AR56" s="20"/>
    </row>
    <row r="57" spans="2:44">
      <c r="B57" s="20"/>
      <c r="AR57" s="20"/>
    </row>
    <row r="58" spans="2:44">
      <c r="B58" s="20"/>
      <c r="AR58" s="20"/>
    </row>
    <row r="59" spans="2:44">
      <c r="B59" s="20"/>
      <c r="AR59" s="20"/>
    </row>
    <row r="60" spans="2:44" s="35" customFormat="1" ht="12.75">
      <c r="B60" s="36"/>
      <c r="D60" s="58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8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8" t="s">
        <v>50</v>
      </c>
      <c r="AI60" s="38"/>
      <c r="AJ60" s="38"/>
      <c r="AK60" s="38"/>
      <c r="AL60" s="38"/>
      <c r="AM60" s="58" t="s">
        <v>51</v>
      </c>
      <c r="AN60" s="38"/>
      <c r="AO60" s="38"/>
      <c r="AR60" s="36"/>
    </row>
    <row r="61" spans="2:44">
      <c r="B61" s="20"/>
      <c r="AR61" s="20"/>
    </row>
    <row r="62" spans="2:44">
      <c r="B62" s="20"/>
      <c r="AR62" s="20"/>
    </row>
    <row r="63" spans="2:44">
      <c r="B63" s="20"/>
      <c r="AR63" s="20"/>
    </row>
    <row r="64" spans="2:44" s="35" customFormat="1" ht="12.75">
      <c r="B64" s="36"/>
      <c r="D64" s="56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53</v>
      </c>
      <c r="AI64" s="57"/>
      <c r="AJ64" s="57"/>
      <c r="AK64" s="57"/>
      <c r="AL64" s="57"/>
      <c r="AM64" s="57"/>
      <c r="AN64" s="57"/>
      <c r="AO64" s="57"/>
      <c r="AR64" s="36"/>
    </row>
    <row r="65" spans="2:44">
      <c r="B65" s="20"/>
      <c r="AR65" s="20"/>
    </row>
    <row r="66" spans="2:44">
      <c r="B66" s="20"/>
      <c r="AR66" s="20"/>
    </row>
    <row r="67" spans="2:44">
      <c r="B67" s="20"/>
      <c r="AR67" s="20"/>
    </row>
    <row r="68" spans="2:44">
      <c r="B68" s="20"/>
      <c r="AR68" s="20"/>
    </row>
    <row r="69" spans="2:44">
      <c r="B69" s="20"/>
      <c r="AR69" s="20"/>
    </row>
    <row r="70" spans="2:44">
      <c r="B70" s="20"/>
      <c r="AR70" s="20"/>
    </row>
    <row r="71" spans="2:44">
      <c r="B71" s="20"/>
      <c r="AR71" s="20"/>
    </row>
    <row r="72" spans="2:44">
      <c r="B72" s="20"/>
      <c r="AR72" s="20"/>
    </row>
    <row r="73" spans="2:44">
      <c r="B73" s="20"/>
      <c r="AR73" s="20"/>
    </row>
    <row r="74" spans="2:44">
      <c r="B74" s="20"/>
      <c r="AR74" s="20"/>
    </row>
    <row r="75" spans="2:44" s="35" customFormat="1" ht="12.75">
      <c r="B75" s="36"/>
      <c r="D75" s="58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8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8" t="s">
        <v>50</v>
      </c>
      <c r="AI75" s="38"/>
      <c r="AJ75" s="38"/>
      <c r="AK75" s="38"/>
      <c r="AL75" s="38"/>
      <c r="AM75" s="58" t="s">
        <v>51</v>
      </c>
      <c r="AN75" s="38"/>
      <c r="AO75" s="38"/>
      <c r="AR75" s="36"/>
    </row>
    <row r="76" spans="2:44" s="35" customFormat="1">
      <c r="B76" s="36"/>
      <c r="AR76" s="36"/>
    </row>
    <row r="77" spans="2:44" s="35" customFormat="1" ht="6.95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6"/>
    </row>
    <row r="81" spans="1:91" s="35" customFormat="1" ht="6.95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6"/>
    </row>
    <row r="82" spans="1:91" s="35" customFormat="1" ht="24.95" customHeight="1">
      <c r="B82" s="36"/>
      <c r="C82" s="21" t="s">
        <v>54</v>
      </c>
      <c r="AR82" s="36"/>
    </row>
    <row r="83" spans="1:91" s="35" customFormat="1" ht="6.95" customHeight="1">
      <c r="B83" s="36"/>
      <c r="AR83" s="36"/>
    </row>
    <row r="84" spans="1:91" s="63" customFormat="1" ht="12" customHeight="1">
      <c r="B84" s="64"/>
      <c r="C84" s="30" t="s">
        <v>13</v>
      </c>
      <c r="L84" s="63">
        <f>K5</f>
        <v>0</v>
      </c>
      <c r="AR84" s="64"/>
    </row>
    <row r="85" spans="1:91" s="65" customFormat="1" ht="36.950000000000003" customHeight="1">
      <c r="B85" s="66"/>
      <c r="C85" s="67" t="s">
        <v>15</v>
      </c>
      <c r="L85" s="68" t="str">
        <f>K6</f>
        <v>Slezská univerzita - p. č. 1210/8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R85" s="66"/>
    </row>
    <row r="86" spans="1:91" s="35" customFormat="1" ht="6.95" customHeight="1">
      <c r="B86" s="36"/>
      <c r="AR86" s="36"/>
    </row>
    <row r="87" spans="1:91" s="35" customFormat="1" ht="12" customHeight="1">
      <c r="B87" s="36"/>
      <c r="C87" s="30" t="s">
        <v>19</v>
      </c>
      <c r="L87" s="70" t="str">
        <f>IF(K8="","",K8)</f>
        <v>Karviná</v>
      </c>
      <c r="AI87" s="30" t="s">
        <v>21</v>
      </c>
      <c r="AM87" s="71" t="str">
        <f>IF(AN8= "","",AN8)</f>
        <v>10. 2. 2025</v>
      </c>
      <c r="AN87" s="71"/>
      <c r="AR87" s="36"/>
    </row>
    <row r="88" spans="1:91" s="35" customFormat="1" ht="6.95" customHeight="1">
      <c r="B88" s="36"/>
      <c r="AR88" s="36"/>
    </row>
    <row r="89" spans="1:91" s="35" customFormat="1" ht="15.2" customHeight="1">
      <c r="B89" s="36"/>
      <c r="C89" s="30" t="s">
        <v>23</v>
      </c>
      <c r="L89" s="63" t="str">
        <f>IF(E11= "","",E11)</f>
        <v>Slezská univerzita v Opavě</v>
      </c>
      <c r="AI89" s="30" t="s">
        <v>29</v>
      </c>
      <c r="AM89" s="72" t="str">
        <f>IF(E17="","",E17)</f>
        <v>ing. Kateřina Swiatková</v>
      </c>
      <c r="AN89" s="73"/>
      <c r="AO89" s="73"/>
      <c r="AP89" s="73"/>
      <c r="AR89" s="36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pans="1:91" s="35" customFormat="1" ht="15.2" customHeight="1">
      <c r="B90" s="36"/>
      <c r="C90" s="30" t="s">
        <v>27</v>
      </c>
      <c r="L90" s="63" t="str">
        <f>IF(E14= "Vyplň údaj","",E14)</f>
        <v/>
      </c>
      <c r="AI90" s="30" t="s">
        <v>32</v>
      </c>
      <c r="AM90" s="72" t="str">
        <f>IF(E20="","",E20)</f>
        <v>ing. Jiří Krejča</v>
      </c>
      <c r="AN90" s="73"/>
      <c r="AO90" s="73"/>
      <c r="AP90" s="73"/>
      <c r="AR90" s="36"/>
      <c r="AS90" s="78"/>
      <c r="AT90" s="79"/>
      <c r="BD90" s="80"/>
    </row>
    <row r="91" spans="1:91" s="35" customFormat="1" ht="10.9" customHeight="1">
      <c r="B91" s="36"/>
      <c r="AR91" s="36"/>
      <c r="AS91" s="78"/>
      <c r="AT91" s="79"/>
      <c r="BD91" s="80"/>
    </row>
    <row r="92" spans="1:91" s="35" customFormat="1" ht="29.25" customHeight="1">
      <c r="B92" s="36"/>
      <c r="C92" s="81" t="s">
        <v>56</v>
      </c>
      <c r="D92" s="82"/>
      <c r="E92" s="82"/>
      <c r="F92" s="82"/>
      <c r="G92" s="82"/>
      <c r="H92" s="83"/>
      <c r="I92" s="84" t="s">
        <v>57</v>
      </c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5" t="s">
        <v>58</v>
      </c>
      <c r="AH92" s="82"/>
      <c r="AI92" s="82"/>
      <c r="AJ92" s="82"/>
      <c r="AK92" s="82"/>
      <c r="AL92" s="82"/>
      <c r="AM92" s="82"/>
      <c r="AN92" s="84" t="s">
        <v>59</v>
      </c>
      <c r="AO92" s="82"/>
      <c r="AP92" s="86"/>
      <c r="AQ92" s="87" t="s">
        <v>60</v>
      </c>
      <c r="AR92" s="36"/>
      <c r="AS92" s="88" t="s">
        <v>61</v>
      </c>
      <c r="AT92" s="89" t="s">
        <v>62</v>
      </c>
      <c r="AU92" s="89" t="s">
        <v>63</v>
      </c>
      <c r="AV92" s="89" t="s">
        <v>64</v>
      </c>
      <c r="AW92" s="89" t="s">
        <v>65</v>
      </c>
      <c r="AX92" s="89" t="s">
        <v>66</v>
      </c>
      <c r="AY92" s="89" t="s">
        <v>67</v>
      </c>
      <c r="AZ92" s="89" t="s">
        <v>68</v>
      </c>
      <c r="BA92" s="89" t="s">
        <v>69</v>
      </c>
      <c r="BB92" s="89" t="s">
        <v>70</v>
      </c>
      <c r="BC92" s="89" t="s">
        <v>71</v>
      </c>
      <c r="BD92" s="90" t="s">
        <v>72</v>
      </c>
    </row>
    <row r="93" spans="1:91" s="35" customFormat="1" ht="10.9" customHeight="1">
      <c r="B93" s="36"/>
      <c r="AR93" s="36"/>
      <c r="AS93" s="91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</row>
    <row r="94" spans="1:91" s="92" customFormat="1" ht="32.450000000000003" customHeight="1"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ROUND(AG95,2)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ROUND(AS95,2)</f>
        <v>0</v>
      </c>
      <c r="AT94" s="100">
        <f>ROUND(SUM(AV94:AW94),2)</f>
        <v>0</v>
      </c>
      <c r="AU94" s="101">
        <f>ROUND(AU95,5)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ROUND(AZ95,2)</f>
        <v>0</v>
      </c>
      <c r="BA94" s="100">
        <f>ROUND(BA95,2)</f>
        <v>0</v>
      </c>
      <c r="BB94" s="100">
        <f>ROUND(BB95,2)</f>
        <v>0</v>
      </c>
      <c r="BC94" s="100">
        <f>ROUND(BC95,2)</f>
        <v>0</v>
      </c>
      <c r="BD94" s="102">
        <f>ROUND(BD95,2)</f>
        <v>0</v>
      </c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pans="1:91" s="117" customFormat="1" ht="24.75" customHeight="1">
      <c r="A95" s="105" t="s">
        <v>79</v>
      </c>
      <c r="B95" s="106"/>
      <c r="C95" s="107"/>
      <c r="D95" s="108" t="s">
        <v>80</v>
      </c>
      <c r="E95" s="108"/>
      <c r="F95" s="108"/>
      <c r="G95" s="108"/>
      <c r="H95" s="108"/>
      <c r="I95" s="109"/>
      <c r="J95" s="108" t="s">
        <v>81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'01 - Stavební úpravy a mo...'!J30</f>
        <v>0</v>
      </c>
      <c r="AH95" s="111"/>
      <c r="AI95" s="111"/>
      <c r="AJ95" s="111"/>
      <c r="AK95" s="111"/>
      <c r="AL95" s="111"/>
      <c r="AM95" s="111"/>
      <c r="AN95" s="110">
        <f>SUM(AG95,AT95)</f>
        <v>0</v>
      </c>
      <c r="AO95" s="111"/>
      <c r="AP95" s="111"/>
      <c r="AQ95" s="112" t="s">
        <v>82</v>
      </c>
      <c r="AR95" s="106"/>
      <c r="AS95" s="113">
        <v>0</v>
      </c>
      <c r="AT95" s="114">
        <f>ROUND(SUM(AV95:AW95),2)</f>
        <v>0</v>
      </c>
      <c r="AU95" s="115">
        <f>'01 - Stavební úpravy a mo...'!P132</f>
        <v>0</v>
      </c>
      <c r="AV95" s="114">
        <f>'01 - Stavební úpravy a mo...'!J33</f>
        <v>0</v>
      </c>
      <c r="AW95" s="114">
        <f>'01 - Stavební úpravy a mo...'!J34</f>
        <v>0</v>
      </c>
      <c r="AX95" s="114">
        <f>'01 - Stavební úpravy a mo...'!J35</f>
        <v>0</v>
      </c>
      <c r="AY95" s="114">
        <f>'01 - Stavební úpravy a mo...'!J36</f>
        <v>0</v>
      </c>
      <c r="AZ95" s="114">
        <f>'01 - Stavební úpravy a mo...'!F33</f>
        <v>0</v>
      </c>
      <c r="BA95" s="114">
        <f>'01 - Stavební úpravy a mo...'!F34</f>
        <v>0</v>
      </c>
      <c r="BB95" s="114">
        <f>'01 - Stavební úpravy a mo...'!F35</f>
        <v>0</v>
      </c>
      <c r="BC95" s="114">
        <f>'01 - Stavební úpravy a mo...'!F36</f>
        <v>0</v>
      </c>
      <c r="BD95" s="116">
        <f>'01 - Stavební úpravy a mo...'!F37</f>
        <v>0</v>
      </c>
      <c r="BT95" s="118" t="s">
        <v>83</v>
      </c>
      <c r="BV95" s="118" t="s">
        <v>77</v>
      </c>
      <c r="BW95" s="118" t="s">
        <v>84</v>
      </c>
      <c r="BX95" s="118" t="s">
        <v>4</v>
      </c>
      <c r="CL95" s="118" t="s">
        <v>1</v>
      </c>
      <c r="CM95" s="118" t="s">
        <v>85</v>
      </c>
    </row>
    <row r="96" spans="1:91" s="35" customFormat="1" ht="30" customHeight="1">
      <c r="B96" s="36"/>
      <c r="AR96" s="36"/>
    </row>
    <row r="97" spans="2:44" s="35" customFormat="1" ht="6.95" customHeight="1"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6"/>
    </row>
  </sheetData>
  <sheetProtection algorithmName="SHA-512" hashValue="I1XBvKyGmbNqGArHB0B5R0HkXWnP/Dqny7dwo6lGMOztwYXLN9kwYgoppanKEP9gegH/i8DVb8rCa+XjHnp3YQ==" saltValue="oNabRrjtUDsKY77eKTGMVQ==" spinCount="100000" sheet="1" objects="1" scenarios="1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1 - Stavební úpravy a m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6"/>
  <sheetViews>
    <sheetView showGridLines="0" tabSelected="1" topLeftCell="A125" workbookViewId="0">
      <selection activeCell="X139" sqref="X139"/>
    </sheetView>
  </sheetViews>
  <sheetFormatPr defaultRowHeight="11.25"/>
  <cols>
    <col min="1" max="1" width="8.33203125" style="14" customWidth="1"/>
    <col min="2" max="2" width="1.1640625" style="14" customWidth="1"/>
    <col min="3" max="3" width="4.1640625" style="14" customWidth="1"/>
    <col min="4" max="4" width="4.33203125" style="14" customWidth="1"/>
    <col min="5" max="5" width="17.1640625" style="14" customWidth="1"/>
    <col min="6" max="6" width="50.83203125" style="14" customWidth="1"/>
    <col min="7" max="7" width="7.5" style="14" customWidth="1"/>
    <col min="8" max="8" width="14" style="14" customWidth="1"/>
    <col min="9" max="9" width="15.83203125" style="14" customWidth="1"/>
    <col min="10" max="10" width="22.33203125" style="14" customWidth="1"/>
    <col min="11" max="11" width="22.33203125" style="14" hidden="1" customWidth="1"/>
    <col min="12" max="12" width="9.33203125" style="14" customWidth="1"/>
    <col min="13" max="13" width="10.83203125" style="14" hidden="1" customWidth="1"/>
    <col min="14" max="14" width="9.33203125" style="14" hidden="1"/>
    <col min="15" max="20" width="14.1640625" style="14" hidden="1" customWidth="1"/>
    <col min="21" max="21" width="16.33203125" style="14" hidden="1" customWidth="1"/>
    <col min="22" max="22" width="12.33203125" style="14" customWidth="1"/>
    <col min="23" max="23" width="16.33203125" style="14" customWidth="1"/>
    <col min="24" max="24" width="12.33203125" style="14" customWidth="1"/>
    <col min="25" max="25" width="15" style="14" customWidth="1"/>
    <col min="26" max="26" width="11" style="14" customWidth="1"/>
    <col min="27" max="27" width="15" style="14" customWidth="1"/>
    <col min="28" max="28" width="16.33203125" style="14" customWidth="1"/>
    <col min="29" max="29" width="11" style="14" customWidth="1"/>
    <col min="30" max="30" width="15" style="14" customWidth="1"/>
    <col min="31" max="31" width="16.33203125" style="14" customWidth="1"/>
    <col min="32" max="43" width="9.33203125" style="14"/>
    <col min="44" max="65" width="9.33203125" style="14" hidden="1"/>
    <col min="66" max="16384" width="9.33203125" style="14"/>
  </cols>
  <sheetData>
    <row r="2" spans="2:46" ht="36.950000000000003" customHeight="1">
      <c r="L2" s="15" t="s">
        <v>5</v>
      </c>
      <c r="M2" s="16"/>
      <c r="N2" s="16"/>
      <c r="O2" s="16"/>
      <c r="P2" s="16"/>
      <c r="Q2" s="16"/>
      <c r="R2" s="16"/>
      <c r="S2" s="16"/>
      <c r="T2" s="16"/>
      <c r="U2" s="16"/>
      <c r="V2" s="16"/>
      <c r="AT2" s="17" t="s">
        <v>84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4.95" customHeight="1">
      <c r="B4" s="20"/>
      <c r="D4" s="21" t="s">
        <v>86</v>
      </c>
      <c r="L4" s="20"/>
      <c r="M4" s="120" t="s">
        <v>10</v>
      </c>
      <c r="AT4" s="17" t="s">
        <v>3</v>
      </c>
    </row>
    <row r="5" spans="2:46" ht="6.95" customHeight="1">
      <c r="B5" s="20"/>
      <c r="L5" s="20"/>
    </row>
    <row r="6" spans="2:46" ht="12" customHeight="1">
      <c r="B6" s="20"/>
      <c r="D6" s="30" t="s">
        <v>15</v>
      </c>
      <c r="L6" s="20"/>
    </row>
    <row r="7" spans="2:46" ht="16.5" customHeight="1">
      <c r="B7" s="20"/>
      <c r="E7" s="121" t="str">
        <f>'Rekapitulace stavby'!K6</f>
        <v>Slezská univerzita - p. č. 1210/8</v>
      </c>
      <c r="F7" s="122"/>
      <c r="G7" s="122"/>
      <c r="H7" s="122"/>
      <c r="L7" s="20"/>
    </row>
    <row r="8" spans="2:46" s="35" customFormat="1" ht="12" customHeight="1">
      <c r="B8" s="36"/>
      <c r="D8" s="30" t="s">
        <v>87</v>
      </c>
      <c r="L8" s="36"/>
    </row>
    <row r="9" spans="2:46" s="35" customFormat="1" ht="16.5" customHeight="1">
      <c r="B9" s="36"/>
      <c r="E9" s="68" t="s">
        <v>88</v>
      </c>
      <c r="F9" s="123"/>
      <c r="G9" s="123"/>
      <c r="H9" s="123"/>
      <c r="L9" s="36"/>
    </row>
    <row r="10" spans="2:46" s="35" customFormat="1">
      <c r="B10" s="36"/>
      <c r="L10" s="36"/>
    </row>
    <row r="11" spans="2:46" s="35" customFormat="1" ht="12" customHeight="1">
      <c r="B11" s="36"/>
      <c r="D11" s="30" t="s">
        <v>17</v>
      </c>
      <c r="F11" s="31" t="s">
        <v>1</v>
      </c>
      <c r="I11" s="30" t="s">
        <v>18</v>
      </c>
      <c r="J11" s="31" t="s">
        <v>1</v>
      </c>
      <c r="L11" s="36"/>
    </row>
    <row r="12" spans="2:46" s="35" customFormat="1" ht="12" customHeight="1">
      <c r="B12" s="36"/>
      <c r="D12" s="30" t="s">
        <v>19</v>
      </c>
      <c r="F12" s="31" t="s">
        <v>20</v>
      </c>
      <c r="I12" s="30" t="s">
        <v>21</v>
      </c>
      <c r="J12" s="124" t="str">
        <f>'Rekapitulace stavby'!AN8</f>
        <v>10. 2. 2025</v>
      </c>
      <c r="L12" s="36"/>
    </row>
    <row r="13" spans="2:46" s="35" customFormat="1" ht="10.9" customHeight="1">
      <c r="B13" s="36"/>
      <c r="L13" s="36"/>
    </row>
    <row r="14" spans="2:46" s="35" customFormat="1" ht="12" customHeight="1">
      <c r="B14" s="36"/>
      <c r="D14" s="30" t="s">
        <v>23</v>
      </c>
      <c r="I14" s="30" t="s">
        <v>24</v>
      </c>
      <c r="J14" s="31" t="s">
        <v>1</v>
      </c>
      <c r="L14" s="36"/>
    </row>
    <row r="15" spans="2:46" s="35" customFormat="1" ht="18" customHeight="1">
      <c r="B15" s="36"/>
      <c r="E15" s="31" t="s">
        <v>25</v>
      </c>
      <c r="I15" s="30" t="s">
        <v>26</v>
      </c>
      <c r="J15" s="31" t="s">
        <v>1</v>
      </c>
      <c r="L15" s="36"/>
    </row>
    <row r="16" spans="2:46" s="35" customFormat="1" ht="6.95" customHeight="1">
      <c r="B16" s="36"/>
      <c r="L16" s="36"/>
    </row>
    <row r="17" spans="2:12" s="35" customFormat="1" ht="12" customHeight="1">
      <c r="B17" s="36"/>
      <c r="D17" s="30" t="s">
        <v>27</v>
      </c>
      <c r="I17" s="30" t="s">
        <v>24</v>
      </c>
      <c r="J17" s="1" t="str">
        <f>'Rekapitulace stavby'!AN13</f>
        <v>Vyplň údaj</v>
      </c>
      <c r="L17" s="36"/>
    </row>
    <row r="18" spans="2:12" s="35" customFormat="1" ht="18" customHeight="1">
      <c r="B18" s="36"/>
      <c r="E18" s="12" t="str">
        <f>'Rekapitulace stavby'!E14</f>
        <v>Vyplň údaj</v>
      </c>
      <c r="F18" s="236"/>
      <c r="G18" s="236"/>
      <c r="H18" s="236"/>
      <c r="I18" s="30" t="s">
        <v>26</v>
      </c>
      <c r="J18" s="1" t="str">
        <f>'Rekapitulace stavby'!AN14</f>
        <v>Vyplň údaj</v>
      </c>
      <c r="L18" s="36"/>
    </row>
    <row r="19" spans="2:12" s="35" customFormat="1" ht="6.95" customHeight="1">
      <c r="B19" s="36"/>
      <c r="L19" s="36"/>
    </row>
    <row r="20" spans="2:12" s="35" customFormat="1" ht="12" customHeight="1">
      <c r="B20" s="36"/>
      <c r="D20" s="30" t="s">
        <v>29</v>
      </c>
      <c r="I20" s="30" t="s">
        <v>24</v>
      </c>
      <c r="J20" s="31" t="s">
        <v>1</v>
      </c>
      <c r="L20" s="36"/>
    </row>
    <row r="21" spans="2:12" s="35" customFormat="1" ht="18" customHeight="1">
      <c r="B21" s="36"/>
      <c r="E21" s="31" t="s">
        <v>30</v>
      </c>
      <c r="I21" s="30" t="s">
        <v>26</v>
      </c>
      <c r="J21" s="31" t="s">
        <v>1</v>
      </c>
      <c r="L21" s="36"/>
    </row>
    <row r="22" spans="2:12" s="35" customFormat="1" ht="6.95" customHeight="1">
      <c r="B22" s="36"/>
      <c r="L22" s="36"/>
    </row>
    <row r="23" spans="2:12" s="35" customFormat="1" ht="12" customHeight="1">
      <c r="B23" s="36"/>
      <c r="D23" s="30" t="s">
        <v>32</v>
      </c>
      <c r="I23" s="30" t="s">
        <v>24</v>
      </c>
      <c r="J23" s="31" t="s">
        <v>1</v>
      </c>
      <c r="L23" s="36"/>
    </row>
    <row r="24" spans="2:12" s="35" customFormat="1" ht="18" customHeight="1">
      <c r="B24" s="36"/>
      <c r="E24" s="31" t="s">
        <v>33</v>
      </c>
      <c r="I24" s="30" t="s">
        <v>26</v>
      </c>
      <c r="J24" s="31" t="s">
        <v>1</v>
      </c>
      <c r="L24" s="36"/>
    </row>
    <row r="25" spans="2:12" s="35" customFormat="1" ht="6.95" customHeight="1">
      <c r="B25" s="36"/>
      <c r="L25" s="36"/>
    </row>
    <row r="26" spans="2:12" s="35" customFormat="1" ht="12" customHeight="1">
      <c r="B26" s="36"/>
      <c r="D26" s="30" t="s">
        <v>34</v>
      </c>
      <c r="L26" s="36"/>
    </row>
    <row r="27" spans="2:12" s="126" customFormat="1" ht="16.5" customHeight="1">
      <c r="B27" s="125"/>
      <c r="E27" s="33" t="s">
        <v>1</v>
      </c>
      <c r="F27" s="33"/>
      <c r="G27" s="33"/>
      <c r="H27" s="33"/>
      <c r="L27" s="125"/>
    </row>
    <row r="28" spans="2:12" s="35" customFormat="1" ht="6.95" customHeight="1">
      <c r="B28" s="36"/>
      <c r="L28" s="36"/>
    </row>
    <row r="29" spans="2:12" s="35" customFormat="1" ht="6.95" customHeight="1">
      <c r="B29" s="36"/>
      <c r="D29" s="76"/>
      <c r="E29" s="76"/>
      <c r="F29" s="76"/>
      <c r="G29" s="76"/>
      <c r="H29" s="76"/>
      <c r="I29" s="76"/>
      <c r="J29" s="76"/>
      <c r="K29" s="76"/>
      <c r="L29" s="36"/>
    </row>
    <row r="30" spans="2:12" s="35" customFormat="1" ht="25.35" customHeight="1">
      <c r="B30" s="36"/>
      <c r="D30" s="127" t="s">
        <v>35</v>
      </c>
      <c r="J30" s="128">
        <f>ROUND(J132, 2)</f>
        <v>0</v>
      </c>
      <c r="L30" s="36"/>
    </row>
    <row r="31" spans="2:12" s="35" customFormat="1" ht="6.95" customHeight="1">
      <c r="B31" s="36"/>
      <c r="D31" s="76"/>
      <c r="E31" s="76"/>
      <c r="F31" s="76"/>
      <c r="G31" s="76"/>
      <c r="H31" s="76"/>
      <c r="I31" s="76"/>
      <c r="J31" s="76"/>
      <c r="K31" s="76"/>
      <c r="L31" s="36"/>
    </row>
    <row r="32" spans="2:12" s="35" customFormat="1" ht="14.45" customHeight="1">
      <c r="B32" s="36"/>
      <c r="F32" s="129" t="s">
        <v>37</v>
      </c>
      <c r="I32" s="129" t="s">
        <v>36</v>
      </c>
      <c r="J32" s="129" t="s">
        <v>38</v>
      </c>
      <c r="L32" s="36"/>
    </row>
    <row r="33" spans="2:12" s="35" customFormat="1" ht="14.45" customHeight="1">
      <c r="B33" s="36"/>
      <c r="D33" s="130" t="s">
        <v>39</v>
      </c>
      <c r="E33" s="30" t="s">
        <v>40</v>
      </c>
      <c r="F33" s="131">
        <f>ROUND((SUM(BE132:BE315)),  2)</f>
        <v>0</v>
      </c>
      <c r="I33" s="132">
        <v>0.21</v>
      </c>
      <c r="J33" s="131">
        <f>ROUND(((SUM(BE132:BE315))*I33),  2)</f>
        <v>0</v>
      </c>
      <c r="L33" s="36"/>
    </row>
    <row r="34" spans="2:12" s="35" customFormat="1" ht="14.45" customHeight="1">
      <c r="B34" s="36"/>
      <c r="E34" s="30" t="s">
        <v>41</v>
      </c>
      <c r="F34" s="131">
        <f>ROUND((SUM(BF132:BF315)),  2)</f>
        <v>0</v>
      </c>
      <c r="I34" s="132">
        <v>0.12</v>
      </c>
      <c r="J34" s="131">
        <f>ROUND(((SUM(BF132:BF315))*I34),  2)</f>
        <v>0</v>
      </c>
      <c r="L34" s="36"/>
    </row>
    <row r="35" spans="2:12" s="35" customFormat="1" ht="14.45" hidden="1" customHeight="1">
      <c r="B35" s="36"/>
      <c r="E35" s="30" t="s">
        <v>42</v>
      </c>
      <c r="F35" s="131">
        <f>ROUND((SUM(BG132:BG315)),  2)</f>
        <v>0</v>
      </c>
      <c r="I35" s="132">
        <v>0.21</v>
      </c>
      <c r="J35" s="131">
        <f>0</f>
        <v>0</v>
      </c>
      <c r="L35" s="36"/>
    </row>
    <row r="36" spans="2:12" s="35" customFormat="1" ht="14.45" hidden="1" customHeight="1">
      <c r="B36" s="36"/>
      <c r="E36" s="30" t="s">
        <v>43</v>
      </c>
      <c r="F36" s="131">
        <f>ROUND((SUM(BH132:BH315)),  2)</f>
        <v>0</v>
      </c>
      <c r="I36" s="132">
        <v>0.12</v>
      </c>
      <c r="J36" s="131">
        <f>0</f>
        <v>0</v>
      </c>
      <c r="L36" s="36"/>
    </row>
    <row r="37" spans="2:12" s="35" customFormat="1" ht="14.45" hidden="1" customHeight="1">
      <c r="B37" s="36"/>
      <c r="E37" s="30" t="s">
        <v>44</v>
      </c>
      <c r="F37" s="131">
        <f>ROUND((SUM(BI132:BI315)),  2)</f>
        <v>0</v>
      </c>
      <c r="I37" s="132">
        <v>0</v>
      </c>
      <c r="J37" s="131">
        <f>0</f>
        <v>0</v>
      </c>
      <c r="L37" s="36"/>
    </row>
    <row r="38" spans="2:12" s="35" customFormat="1" ht="6.95" customHeight="1">
      <c r="B38" s="36"/>
      <c r="L38" s="36"/>
    </row>
    <row r="39" spans="2:12" s="35" customFormat="1" ht="25.35" customHeight="1">
      <c r="B39" s="36"/>
      <c r="C39" s="133"/>
      <c r="D39" s="134" t="s">
        <v>45</v>
      </c>
      <c r="E39" s="83"/>
      <c r="F39" s="83"/>
      <c r="G39" s="135" t="s">
        <v>46</v>
      </c>
      <c r="H39" s="136" t="s">
        <v>47</v>
      </c>
      <c r="I39" s="83"/>
      <c r="J39" s="137">
        <f>SUM(J30:J37)</f>
        <v>0</v>
      </c>
      <c r="K39" s="138"/>
      <c r="L39" s="36"/>
    </row>
    <row r="40" spans="2:12" s="35" customFormat="1" ht="14.45" customHeight="1">
      <c r="B40" s="36"/>
      <c r="L40" s="36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35" customFormat="1" ht="14.45" customHeight="1">
      <c r="B50" s="36"/>
      <c r="D50" s="56" t="s">
        <v>48</v>
      </c>
      <c r="E50" s="57"/>
      <c r="F50" s="57"/>
      <c r="G50" s="56" t="s">
        <v>49</v>
      </c>
      <c r="H50" s="57"/>
      <c r="I50" s="57"/>
      <c r="J50" s="57"/>
      <c r="K50" s="57"/>
      <c r="L50" s="36"/>
    </row>
    <row r="51" spans="2:12">
      <c r="B51" s="20"/>
      <c r="L51" s="20"/>
    </row>
    <row r="52" spans="2:12">
      <c r="B52" s="20"/>
      <c r="L52" s="20"/>
    </row>
    <row r="53" spans="2:12">
      <c r="B53" s="20"/>
      <c r="L53" s="20"/>
    </row>
    <row r="54" spans="2:12">
      <c r="B54" s="20"/>
      <c r="L54" s="20"/>
    </row>
    <row r="55" spans="2:12">
      <c r="B55" s="20"/>
      <c r="L55" s="20"/>
    </row>
    <row r="56" spans="2:12">
      <c r="B56" s="20"/>
      <c r="L56" s="20"/>
    </row>
    <row r="57" spans="2:12">
      <c r="B57" s="20"/>
      <c r="L57" s="20"/>
    </row>
    <row r="58" spans="2:12">
      <c r="B58" s="20"/>
      <c r="L58" s="20"/>
    </row>
    <row r="59" spans="2:12">
      <c r="B59" s="20"/>
      <c r="L59" s="20"/>
    </row>
    <row r="60" spans="2:12">
      <c r="B60" s="20"/>
      <c r="L60" s="20"/>
    </row>
    <row r="61" spans="2:12" s="35" customFormat="1" ht="12.75">
      <c r="B61" s="36"/>
      <c r="D61" s="58" t="s">
        <v>50</v>
      </c>
      <c r="E61" s="38"/>
      <c r="F61" s="139" t="s">
        <v>51</v>
      </c>
      <c r="G61" s="58" t="s">
        <v>50</v>
      </c>
      <c r="H61" s="38"/>
      <c r="I61" s="38"/>
      <c r="J61" s="140" t="s">
        <v>51</v>
      </c>
      <c r="K61" s="38"/>
      <c r="L61" s="36"/>
    </row>
    <row r="62" spans="2:12">
      <c r="B62" s="20"/>
      <c r="L62" s="20"/>
    </row>
    <row r="63" spans="2:12">
      <c r="B63" s="20"/>
      <c r="L63" s="20"/>
    </row>
    <row r="64" spans="2:12">
      <c r="B64" s="20"/>
      <c r="L64" s="20"/>
    </row>
    <row r="65" spans="2:12" s="35" customFormat="1" ht="12.75">
      <c r="B65" s="36"/>
      <c r="D65" s="56" t="s">
        <v>52</v>
      </c>
      <c r="E65" s="57"/>
      <c r="F65" s="57"/>
      <c r="G65" s="56" t="s">
        <v>53</v>
      </c>
      <c r="H65" s="57"/>
      <c r="I65" s="57"/>
      <c r="J65" s="57"/>
      <c r="K65" s="57"/>
      <c r="L65" s="36"/>
    </row>
    <row r="66" spans="2:12">
      <c r="B66" s="20"/>
      <c r="L66" s="20"/>
    </row>
    <row r="67" spans="2:12">
      <c r="B67" s="20"/>
      <c r="L67" s="20"/>
    </row>
    <row r="68" spans="2:12">
      <c r="B68" s="20"/>
      <c r="L68" s="20"/>
    </row>
    <row r="69" spans="2:12">
      <c r="B69" s="20"/>
      <c r="L69" s="20"/>
    </row>
    <row r="70" spans="2:12">
      <c r="B70" s="20"/>
      <c r="L70" s="20"/>
    </row>
    <row r="71" spans="2:12">
      <c r="B71" s="20"/>
      <c r="L71" s="20"/>
    </row>
    <row r="72" spans="2:12">
      <c r="B72" s="20"/>
      <c r="L72" s="20"/>
    </row>
    <row r="73" spans="2:12">
      <c r="B73" s="20"/>
      <c r="L73" s="20"/>
    </row>
    <row r="74" spans="2:12">
      <c r="B74" s="20"/>
      <c r="L74" s="20"/>
    </row>
    <row r="75" spans="2:12">
      <c r="B75" s="20"/>
      <c r="L75" s="20"/>
    </row>
    <row r="76" spans="2:12" s="35" customFormat="1" ht="12.75">
      <c r="B76" s="36"/>
      <c r="D76" s="58" t="s">
        <v>50</v>
      </c>
      <c r="E76" s="38"/>
      <c r="F76" s="139" t="s">
        <v>51</v>
      </c>
      <c r="G76" s="58" t="s">
        <v>50</v>
      </c>
      <c r="H76" s="38"/>
      <c r="I76" s="38"/>
      <c r="J76" s="140" t="s">
        <v>51</v>
      </c>
      <c r="K76" s="38"/>
      <c r="L76" s="36"/>
    </row>
    <row r="77" spans="2:12" s="35" customFormat="1" ht="14.45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36"/>
    </row>
    <row r="81" spans="2:47" s="35" customFormat="1" ht="6.95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36"/>
    </row>
    <row r="82" spans="2:47" s="35" customFormat="1" ht="24.95" customHeight="1">
      <c r="B82" s="36"/>
      <c r="C82" s="21" t="s">
        <v>89</v>
      </c>
      <c r="L82" s="36"/>
    </row>
    <row r="83" spans="2:47" s="35" customFormat="1" ht="6.95" customHeight="1">
      <c r="B83" s="36"/>
      <c r="L83" s="36"/>
    </row>
    <row r="84" spans="2:47" s="35" customFormat="1" ht="12" customHeight="1">
      <c r="B84" s="36"/>
      <c r="C84" s="30" t="s">
        <v>15</v>
      </c>
      <c r="L84" s="36"/>
    </row>
    <row r="85" spans="2:47" s="35" customFormat="1" ht="16.5" customHeight="1">
      <c r="B85" s="36"/>
      <c r="E85" s="121" t="str">
        <f>E7</f>
        <v>Slezská univerzita - p. č. 1210/8</v>
      </c>
      <c r="F85" s="122"/>
      <c r="G85" s="122"/>
      <c r="H85" s="122"/>
      <c r="L85" s="36"/>
    </row>
    <row r="86" spans="2:47" s="35" customFormat="1" ht="12" customHeight="1">
      <c r="B86" s="36"/>
      <c r="C86" s="30" t="s">
        <v>87</v>
      </c>
      <c r="L86" s="36"/>
    </row>
    <row r="87" spans="2:47" s="35" customFormat="1" ht="16.5" customHeight="1">
      <c r="B87" s="36"/>
      <c r="E87" s="68" t="str">
        <f>E9</f>
        <v>01 - Stavební úpravy a modernizace učebny A 217</v>
      </c>
      <c r="F87" s="123"/>
      <c r="G87" s="123"/>
      <c r="H87" s="123"/>
      <c r="L87" s="36"/>
    </row>
    <row r="88" spans="2:47" s="35" customFormat="1" ht="6.95" customHeight="1">
      <c r="B88" s="36"/>
      <c r="L88" s="36"/>
    </row>
    <row r="89" spans="2:47" s="35" customFormat="1" ht="12" customHeight="1">
      <c r="B89" s="36"/>
      <c r="C89" s="30" t="s">
        <v>19</v>
      </c>
      <c r="F89" s="31" t="str">
        <f>F12</f>
        <v>Karviná</v>
      </c>
      <c r="I89" s="30" t="s">
        <v>21</v>
      </c>
      <c r="J89" s="124" t="str">
        <f>IF(J12="","",J12)</f>
        <v>10. 2. 2025</v>
      </c>
      <c r="L89" s="36"/>
    </row>
    <row r="90" spans="2:47" s="35" customFormat="1" ht="6.95" customHeight="1">
      <c r="B90" s="36"/>
      <c r="L90" s="36"/>
    </row>
    <row r="91" spans="2:47" s="35" customFormat="1" ht="25.7" customHeight="1">
      <c r="B91" s="36"/>
      <c r="C91" s="30" t="s">
        <v>23</v>
      </c>
      <c r="F91" s="31" t="str">
        <f>E15</f>
        <v>Slezská univerzita v Opavě</v>
      </c>
      <c r="I91" s="30" t="s">
        <v>29</v>
      </c>
      <c r="J91" s="141" t="str">
        <f>E21</f>
        <v>ing. Kateřina Swiatková</v>
      </c>
      <c r="L91" s="36"/>
    </row>
    <row r="92" spans="2:47" s="35" customFormat="1" ht="15.2" customHeight="1">
      <c r="B92" s="36"/>
      <c r="C92" s="30" t="s">
        <v>27</v>
      </c>
      <c r="F92" s="31" t="str">
        <f>IF(E18="","",E18)</f>
        <v>Vyplň údaj</v>
      </c>
      <c r="I92" s="30" t="s">
        <v>32</v>
      </c>
      <c r="J92" s="141" t="str">
        <f>E24</f>
        <v>ing. Jiří Krejča</v>
      </c>
      <c r="L92" s="36"/>
    </row>
    <row r="93" spans="2:47" s="35" customFormat="1" ht="10.35" customHeight="1">
      <c r="B93" s="36"/>
      <c r="L93" s="36"/>
    </row>
    <row r="94" spans="2:47" s="35" customFormat="1" ht="29.25" customHeight="1">
      <c r="B94" s="36"/>
      <c r="C94" s="142" t="s">
        <v>90</v>
      </c>
      <c r="D94" s="133"/>
      <c r="E94" s="133"/>
      <c r="F94" s="133"/>
      <c r="G94" s="133"/>
      <c r="H94" s="133"/>
      <c r="I94" s="133"/>
      <c r="J94" s="143" t="s">
        <v>91</v>
      </c>
      <c r="K94" s="133"/>
      <c r="L94" s="36"/>
    </row>
    <row r="95" spans="2:47" s="35" customFormat="1" ht="10.35" customHeight="1">
      <c r="B95" s="36"/>
      <c r="L95" s="36"/>
    </row>
    <row r="96" spans="2:47" s="35" customFormat="1" ht="22.9" customHeight="1">
      <c r="B96" s="36"/>
      <c r="C96" s="144" t="s">
        <v>92</v>
      </c>
      <c r="J96" s="128">
        <f>J132</f>
        <v>0</v>
      </c>
      <c r="L96" s="36"/>
      <c r="AU96" s="17" t="s">
        <v>93</v>
      </c>
    </row>
    <row r="97" spans="2:12" s="146" customFormat="1" ht="24.95" customHeight="1">
      <c r="B97" s="145"/>
      <c r="D97" s="147" t="s">
        <v>94</v>
      </c>
      <c r="E97" s="148"/>
      <c r="F97" s="148"/>
      <c r="G97" s="148"/>
      <c r="H97" s="148"/>
      <c r="I97" s="148"/>
      <c r="J97" s="149">
        <f>J133</f>
        <v>0</v>
      </c>
      <c r="L97" s="145"/>
    </row>
    <row r="98" spans="2:12" s="151" customFormat="1" ht="19.899999999999999" customHeight="1">
      <c r="B98" s="150"/>
      <c r="D98" s="152" t="s">
        <v>95</v>
      </c>
      <c r="E98" s="153"/>
      <c r="F98" s="153"/>
      <c r="G98" s="153"/>
      <c r="H98" s="153"/>
      <c r="I98" s="153"/>
      <c r="J98" s="154">
        <f>J134</f>
        <v>0</v>
      </c>
      <c r="L98" s="150"/>
    </row>
    <row r="99" spans="2:12" s="151" customFormat="1" ht="19.899999999999999" customHeight="1">
      <c r="B99" s="150"/>
      <c r="D99" s="152" t="s">
        <v>96</v>
      </c>
      <c r="E99" s="153"/>
      <c r="F99" s="153"/>
      <c r="G99" s="153"/>
      <c r="H99" s="153"/>
      <c r="I99" s="153"/>
      <c r="J99" s="154">
        <f>J164</f>
        <v>0</v>
      </c>
      <c r="L99" s="150"/>
    </row>
    <row r="100" spans="2:12" s="151" customFormat="1" ht="19.899999999999999" customHeight="1">
      <c r="B100" s="150"/>
      <c r="D100" s="152" t="s">
        <v>97</v>
      </c>
      <c r="E100" s="153"/>
      <c r="F100" s="153"/>
      <c r="G100" s="153"/>
      <c r="H100" s="153"/>
      <c r="I100" s="153"/>
      <c r="J100" s="154">
        <f>J167</f>
        <v>0</v>
      </c>
      <c r="L100" s="150"/>
    </row>
    <row r="101" spans="2:12" s="151" customFormat="1" ht="19.899999999999999" customHeight="1">
      <c r="B101" s="150"/>
      <c r="D101" s="152" t="s">
        <v>98</v>
      </c>
      <c r="E101" s="153"/>
      <c r="F101" s="153"/>
      <c r="G101" s="153"/>
      <c r="H101" s="153"/>
      <c r="I101" s="153"/>
      <c r="J101" s="154">
        <f>J175</f>
        <v>0</v>
      </c>
      <c r="L101" s="150"/>
    </row>
    <row r="102" spans="2:12" s="151" customFormat="1" ht="19.899999999999999" customHeight="1">
      <c r="B102" s="150"/>
      <c r="D102" s="152" t="s">
        <v>99</v>
      </c>
      <c r="E102" s="153"/>
      <c r="F102" s="153"/>
      <c r="G102" s="153"/>
      <c r="H102" s="153"/>
      <c r="I102" s="153"/>
      <c r="J102" s="154">
        <f>J189</f>
        <v>0</v>
      </c>
      <c r="L102" s="150"/>
    </row>
    <row r="103" spans="2:12" s="151" customFormat="1" ht="19.899999999999999" customHeight="1">
      <c r="B103" s="150"/>
      <c r="D103" s="152" t="s">
        <v>100</v>
      </c>
      <c r="E103" s="153"/>
      <c r="F103" s="153"/>
      <c r="G103" s="153"/>
      <c r="H103" s="153"/>
      <c r="I103" s="153"/>
      <c r="J103" s="154">
        <f>J199</f>
        <v>0</v>
      </c>
      <c r="L103" s="150"/>
    </row>
    <row r="104" spans="2:12" s="146" customFormat="1" ht="24.95" customHeight="1">
      <c r="B104" s="145"/>
      <c r="D104" s="147" t="s">
        <v>101</v>
      </c>
      <c r="E104" s="148"/>
      <c r="F104" s="148"/>
      <c r="G104" s="148"/>
      <c r="H104" s="148"/>
      <c r="I104" s="148"/>
      <c r="J104" s="149">
        <f>J202</f>
        <v>0</v>
      </c>
      <c r="L104" s="145"/>
    </row>
    <row r="105" spans="2:12" s="151" customFormat="1" ht="19.899999999999999" customHeight="1">
      <c r="B105" s="150"/>
      <c r="D105" s="152" t="s">
        <v>102</v>
      </c>
      <c r="E105" s="153"/>
      <c r="F105" s="153"/>
      <c r="G105" s="153"/>
      <c r="H105" s="153"/>
      <c r="I105" s="153"/>
      <c r="J105" s="154">
        <f>J203</f>
        <v>0</v>
      </c>
      <c r="L105" s="150"/>
    </row>
    <row r="106" spans="2:12" s="151" customFormat="1" ht="19.899999999999999" customHeight="1">
      <c r="B106" s="150"/>
      <c r="D106" s="152" t="s">
        <v>103</v>
      </c>
      <c r="E106" s="153"/>
      <c r="F106" s="153"/>
      <c r="G106" s="153"/>
      <c r="H106" s="153"/>
      <c r="I106" s="153"/>
      <c r="J106" s="154">
        <f>J207</f>
        <v>0</v>
      </c>
      <c r="L106" s="150"/>
    </row>
    <row r="107" spans="2:12" s="151" customFormat="1" ht="19.899999999999999" customHeight="1">
      <c r="B107" s="150"/>
      <c r="D107" s="152" t="s">
        <v>104</v>
      </c>
      <c r="E107" s="153"/>
      <c r="F107" s="153"/>
      <c r="G107" s="153"/>
      <c r="H107" s="153"/>
      <c r="I107" s="153"/>
      <c r="J107" s="154">
        <f>J216</f>
        <v>0</v>
      </c>
      <c r="L107" s="150"/>
    </row>
    <row r="108" spans="2:12" s="151" customFormat="1" ht="19.899999999999999" customHeight="1">
      <c r="B108" s="150"/>
      <c r="D108" s="152" t="s">
        <v>105</v>
      </c>
      <c r="E108" s="153"/>
      <c r="F108" s="153"/>
      <c r="G108" s="153"/>
      <c r="H108" s="153"/>
      <c r="I108" s="153"/>
      <c r="J108" s="154">
        <f>J234</f>
        <v>0</v>
      </c>
      <c r="L108" s="150"/>
    </row>
    <row r="109" spans="2:12" s="151" customFormat="1" ht="19.899999999999999" customHeight="1">
      <c r="B109" s="150"/>
      <c r="D109" s="152" t="s">
        <v>106</v>
      </c>
      <c r="E109" s="153"/>
      <c r="F109" s="153"/>
      <c r="G109" s="153"/>
      <c r="H109" s="153"/>
      <c r="I109" s="153"/>
      <c r="J109" s="154">
        <f>J239</f>
        <v>0</v>
      </c>
      <c r="L109" s="150"/>
    </row>
    <row r="110" spans="2:12" s="151" customFormat="1" ht="19.899999999999999" customHeight="1">
      <c r="B110" s="150"/>
      <c r="D110" s="152" t="s">
        <v>107</v>
      </c>
      <c r="E110" s="153"/>
      <c r="F110" s="153"/>
      <c r="G110" s="153"/>
      <c r="H110" s="153"/>
      <c r="I110" s="153"/>
      <c r="J110" s="154">
        <f>J255</f>
        <v>0</v>
      </c>
      <c r="L110" s="150"/>
    </row>
    <row r="111" spans="2:12" s="151" customFormat="1" ht="19.899999999999999" customHeight="1">
      <c r="B111" s="150"/>
      <c r="D111" s="152" t="s">
        <v>108</v>
      </c>
      <c r="E111" s="153"/>
      <c r="F111" s="153"/>
      <c r="G111" s="153"/>
      <c r="H111" s="153"/>
      <c r="I111" s="153"/>
      <c r="J111" s="154">
        <f>J289</f>
        <v>0</v>
      </c>
      <c r="L111" s="150"/>
    </row>
    <row r="112" spans="2:12" s="151" customFormat="1" ht="19.899999999999999" customHeight="1">
      <c r="B112" s="150"/>
      <c r="D112" s="152" t="s">
        <v>109</v>
      </c>
      <c r="E112" s="153"/>
      <c r="F112" s="153"/>
      <c r="G112" s="153"/>
      <c r="H112" s="153"/>
      <c r="I112" s="153"/>
      <c r="J112" s="154">
        <f>J313</f>
        <v>0</v>
      </c>
      <c r="L112" s="150"/>
    </row>
    <row r="113" spans="2:12" s="35" customFormat="1" ht="21.75" customHeight="1">
      <c r="B113" s="36"/>
      <c r="L113" s="36"/>
    </row>
    <row r="114" spans="2:12" s="35" customFormat="1" ht="6.95" customHeight="1">
      <c r="B114" s="59"/>
      <c r="C114" s="60"/>
      <c r="D114" s="60"/>
      <c r="E114" s="60"/>
      <c r="F114" s="60"/>
      <c r="G114" s="60"/>
      <c r="H114" s="60"/>
      <c r="I114" s="60"/>
      <c r="J114" s="60"/>
      <c r="K114" s="60"/>
      <c r="L114" s="36"/>
    </row>
    <row r="118" spans="2:12" s="35" customFormat="1" ht="6.9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36"/>
    </row>
    <row r="119" spans="2:12" s="35" customFormat="1" ht="24.95" customHeight="1">
      <c r="B119" s="36"/>
      <c r="C119" s="21" t="s">
        <v>110</v>
      </c>
      <c r="L119" s="36"/>
    </row>
    <row r="120" spans="2:12" s="35" customFormat="1" ht="6.95" customHeight="1">
      <c r="B120" s="36"/>
      <c r="L120" s="36"/>
    </row>
    <row r="121" spans="2:12" s="35" customFormat="1" ht="12" customHeight="1">
      <c r="B121" s="36"/>
      <c r="C121" s="30" t="s">
        <v>15</v>
      </c>
      <c r="L121" s="36"/>
    </row>
    <row r="122" spans="2:12" s="35" customFormat="1" ht="16.5" customHeight="1">
      <c r="B122" s="36"/>
      <c r="E122" s="121" t="str">
        <f>E7</f>
        <v>Slezská univerzita - p. č. 1210/8</v>
      </c>
      <c r="F122" s="122"/>
      <c r="G122" s="122"/>
      <c r="H122" s="122"/>
      <c r="L122" s="36"/>
    </row>
    <row r="123" spans="2:12" s="35" customFormat="1" ht="12" customHeight="1">
      <c r="B123" s="36"/>
      <c r="C123" s="30" t="s">
        <v>87</v>
      </c>
      <c r="L123" s="36"/>
    </row>
    <row r="124" spans="2:12" s="35" customFormat="1" ht="16.5" customHeight="1">
      <c r="B124" s="36"/>
      <c r="E124" s="68" t="str">
        <f>E9</f>
        <v>01 - Stavební úpravy a modernizace učebny A 217</v>
      </c>
      <c r="F124" s="123"/>
      <c r="G124" s="123"/>
      <c r="H124" s="123"/>
      <c r="L124" s="36"/>
    </row>
    <row r="125" spans="2:12" s="35" customFormat="1" ht="6.95" customHeight="1">
      <c r="B125" s="36"/>
      <c r="L125" s="36"/>
    </row>
    <row r="126" spans="2:12" s="35" customFormat="1" ht="12" customHeight="1">
      <c r="B126" s="36"/>
      <c r="C126" s="30" t="s">
        <v>19</v>
      </c>
      <c r="F126" s="31" t="str">
        <f>F12</f>
        <v>Karviná</v>
      </c>
      <c r="I126" s="30" t="s">
        <v>21</v>
      </c>
      <c r="J126" s="124" t="str">
        <f>IF(J12="","",J12)</f>
        <v>10. 2. 2025</v>
      </c>
      <c r="L126" s="36"/>
    </row>
    <row r="127" spans="2:12" s="35" customFormat="1" ht="6.95" customHeight="1">
      <c r="B127" s="36"/>
      <c r="L127" s="36"/>
    </row>
    <row r="128" spans="2:12" s="35" customFormat="1" ht="25.7" customHeight="1">
      <c r="B128" s="36"/>
      <c r="C128" s="30" t="s">
        <v>23</v>
      </c>
      <c r="F128" s="31" t="str">
        <f>E15</f>
        <v>Slezská univerzita v Opavě</v>
      </c>
      <c r="I128" s="30" t="s">
        <v>29</v>
      </c>
      <c r="J128" s="141" t="str">
        <f>E21</f>
        <v>ing. Kateřina Swiatková</v>
      </c>
      <c r="L128" s="36"/>
    </row>
    <row r="129" spans="2:65" s="35" customFormat="1" ht="15.2" customHeight="1">
      <c r="B129" s="36"/>
      <c r="C129" s="30" t="s">
        <v>27</v>
      </c>
      <c r="F129" s="31" t="str">
        <f>IF(E18="","",E18)</f>
        <v>Vyplň údaj</v>
      </c>
      <c r="I129" s="30" t="s">
        <v>32</v>
      </c>
      <c r="J129" s="141" t="str">
        <f>E24</f>
        <v>ing. Jiří Krejča</v>
      </c>
      <c r="L129" s="36"/>
    </row>
    <row r="130" spans="2:65" s="35" customFormat="1" ht="10.35" customHeight="1">
      <c r="B130" s="36"/>
      <c r="L130" s="36"/>
    </row>
    <row r="131" spans="2:65" s="160" customFormat="1" ht="29.25" customHeight="1">
      <c r="B131" s="155"/>
      <c r="C131" s="156" t="s">
        <v>111</v>
      </c>
      <c r="D131" s="157" t="s">
        <v>60</v>
      </c>
      <c r="E131" s="157" t="s">
        <v>56</v>
      </c>
      <c r="F131" s="157" t="s">
        <v>57</v>
      </c>
      <c r="G131" s="157" t="s">
        <v>112</v>
      </c>
      <c r="H131" s="157" t="s">
        <v>113</v>
      </c>
      <c r="I131" s="157" t="s">
        <v>114</v>
      </c>
      <c r="J131" s="158" t="s">
        <v>91</v>
      </c>
      <c r="K131" s="159" t="s">
        <v>115</v>
      </c>
      <c r="L131" s="155"/>
      <c r="M131" s="88" t="s">
        <v>1</v>
      </c>
      <c r="N131" s="89" t="s">
        <v>39</v>
      </c>
      <c r="O131" s="89" t="s">
        <v>116</v>
      </c>
      <c r="P131" s="89" t="s">
        <v>117</v>
      </c>
      <c r="Q131" s="89" t="s">
        <v>118</v>
      </c>
      <c r="R131" s="89" t="s">
        <v>119</v>
      </c>
      <c r="S131" s="89" t="s">
        <v>120</v>
      </c>
      <c r="T131" s="90" t="s">
        <v>121</v>
      </c>
    </row>
    <row r="132" spans="2:65" s="35" customFormat="1" ht="22.9" customHeight="1">
      <c r="B132" s="36"/>
      <c r="C132" s="94" t="s">
        <v>122</v>
      </c>
      <c r="J132" s="161">
        <f>BK132</f>
        <v>0</v>
      </c>
      <c r="L132" s="36"/>
      <c r="M132" s="91"/>
      <c r="N132" s="76"/>
      <c r="O132" s="76"/>
      <c r="P132" s="162">
        <f>P133+P202</f>
        <v>0</v>
      </c>
      <c r="Q132" s="76"/>
      <c r="R132" s="162">
        <f>R133+R202</f>
        <v>3.3120923000000002</v>
      </c>
      <c r="S132" s="76"/>
      <c r="T132" s="163">
        <f>T133+T202</f>
        <v>2.9546397999999998</v>
      </c>
      <c r="AT132" s="17" t="s">
        <v>74</v>
      </c>
      <c r="AU132" s="17" t="s">
        <v>93</v>
      </c>
      <c r="BK132" s="164">
        <f>BK133+BK202</f>
        <v>0</v>
      </c>
    </row>
    <row r="133" spans="2:65" s="166" customFormat="1" ht="25.9" customHeight="1">
      <c r="B133" s="165"/>
      <c r="D133" s="167" t="s">
        <v>74</v>
      </c>
      <c r="E133" s="168" t="s">
        <v>123</v>
      </c>
      <c r="F133" s="168" t="s">
        <v>124</v>
      </c>
      <c r="J133" s="169">
        <f>BK133</f>
        <v>0</v>
      </c>
      <c r="L133" s="165"/>
      <c r="M133" s="170"/>
      <c r="P133" s="171">
        <f>P134+P164+P167+P175+P189+P199</f>
        <v>0</v>
      </c>
      <c r="R133" s="171">
        <f>R134+R164+R167+R175+R189+R199</f>
        <v>0.77692220000000001</v>
      </c>
      <c r="T133" s="172">
        <f>T134+T164+T167+T175+T189+T199</f>
        <v>2.5580439999999998</v>
      </c>
      <c r="AR133" s="167" t="s">
        <v>83</v>
      </c>
      <c r="AT133" s="173" t="s">
        <v>74</v>
      </c>
      <c r="AU133" s="173" t="s">
        <v>75</v>
      </c>
      <c r="AY133" s="167" t="s">
        <v>125</v>
      </c>
      <c r="BK133" s="174">
        <f>BK134+BK164+BK167+BK175+BK189+BK199</f>
        <v>0</v>
      </c>
    </row>
    <row r="134" spans="2:65" s="166" customFormat="1" ht="22.9" customHeight="1">
      <c r="B134" s="165"/>
      <c r="D134" s="167" t="s">
        <v>74</v>
      </c>
      <c r="E134" s="175" t="s">
        <v>126</v>
      </c>
      <c r="F134" s="175" t="s">
        <v>127</v>
      </c>
      <c r="J134" s="176">
        <f>BK134</f>
        <v>0</v>
      </c>
      <c r="L134" s="165"/>
      <c r="M134" s="170"/>
      <c r="P134" s="171">
        <f>SUM(P135:P163)</f>
        <v>0</v>
      </c>
      <c r="R134" s="171">
        <f>SUM(R135:R163)</f>
        <v>0.77504220000000001</v>
      </c>
      <c r="T134" s="172">
        <f>SUM(T135:T163)</f>
        <v>2.8283999999999997E-2</v>
      </c>
      <c r="AR134" s="167" t="s">
        <v>83</v>
      </c>
      <c r="AT134" s="173" t="s">
        <v>74</v>
      </c>
      <c r="AU134" s="173" t="s">
        <v>83</v>
      </c>
      <c r="AY134" s="167" t="s">
        <v>125</v>
      </c>
      <c r="BK134" s="174">
        <f>SUM(BK135:BK163)</f>
        <v>0</v>
      </c>
    </row>
    <row r="135" spans="2:65" s="35" customFormat="1" ht="24.2" customHeight="1">
      <c r="B135" s="36"/>
      <c r="C135" s="177" t="s">
        <v>83</v>
      </c>
      <c r="D135" s="177" t="s">
        <v>128</v>
      </c>
      <c r="E135" s="178" t="s">
        <v>129</v>
      </c>
      <c r="F135" s="179" t="s">
        <v>130</v>
      </c>
      <c r="G135" s="180" t="s">
        <v>131</v>
      </c>
      <c r="H135" s="181">
        <v>19.38</v>
      </c>
      <c r="I135" s="4"/>
      <c r="J135" s="182">
        <f>ROUND(I135*H135,2)</f>
        <v>0</v>
      </c>
      <c r="K135" s="183"/>
      <c r="L135" s="36"/>
      <c r="M135" s="184" t="s">
        <v>1</v>
      </c>
      <c r="N135" s="185" t="s">
        <v>40</v>
      </c>
      <c r="P135" s="186">
        <f>O135*H135</f>
        <v>0</v>
      </c>
      <c r="Q135" s="186">
        <v>6.3E-3</v>
      </c>
      <c r="R135" s="186">
        <f>Q135*H135</f>
        <v>0.12209399999999999</v>
      </c>
      <c r="S135" s="186">
        <v>0</v>
      </c>
      <c r="T135" s="187">
        <f>S135*H135</f>
        <v>0</v>
      </c>
      <c r="AR135" s="188" t="s">
        <v>132</v>
      </c>
      <c r="AT135" s="188" t="s">
        <v>128</v>
      </c>
      <c r="AU135" s="188" t="s">
        <v>85</v>
      </c>
      <c r="AY135" s="17" t="s">
        <v>125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132</v>
      </c>
      <c r="BM135" s="188" t="s">
        <v>133</v>
      </c>
    </row>
    <row r="136" spans="2:65" s="35" customFormat="1">
      <c r="B136" s="36"/>
      <c r="D136" s="190" t="s">
        <v>134</v>
      </c>
      <c r="F136" s="191" t="s">
        <v>135</v>
      </c>
      <c r="I136" s="5"/>
      <c r="L136" s="36"/>
      <c r="M136" s="192"/>
      <c r="T136" s="80"/>
      <c r="AT136" s="17" t="s">
        <v>134</v>
      </c>
      <c r="AU136" s="17" t="s">
        <v>85</v>
      </c>
    </row>
    <row r="137" spans="2:65" s="194" customFormat="1">
      <c r="B137" s="193"/>
      <c r="D137" s="195" t="s">
        <v>136</v>
      </c>
      <c r="E137" s="196" t="s">
        <v>1</v>
      </c>
      <c r="F137" s="197" t="s">
        <v>137</v>
      </c>
      <c r="H137" s="196" t="s">
        <v>1</v>
      </c>
      <c r="I137" s="6"/>
      <c r="L137" s="193"/>
      <c r="M137" s="198"/>
      <c r="T137" s="199"/>
      <c r="AT137" s="196" t="s">
        <v>136</v>
      </c>
      <c r="AU137" s="196" t="s">
        <v>85</v>
      </c>
      <c r="AV137" s="194" t="s">
        <v>83</v>
      </c>
      <c r="AW137" s="194" t="s">
        <v>31</v>
      </c>
      <c r="AX137" s="194" t="s">
        <v>75</v>
      </c>
      <c r="AY137" s="196" t="s">
        <v>125</v>
      </c>
    </row>
    <row r="138" spans="2:65" s="201" customFormat="1">
      <c r="B138" s="200"/>
      <c r="D138" s="195" t="s">
        <v>136</v>
      </c>
      <c r="E138" s="202" t="s">
        <v>1</v>
      </c>
      <c r="F138" s="203" t="s">
        <v>138</v>
      </c>
      <c r="H138" s="204">
        <v>19.38</v>
      </c>
      <c r="I138" s="7"/>
      <c r="L138" s="200"/>
      <c r="M138" s="205"/>
      <c r="T138" s="206"/>
      <c r="AT138" s="202" t="s">
        <v>136</v>
      </c>
      <c r="AU138" s="202" t="s">
        <v>85</v>
      </c>
      <c r="AV138" s="201" t="s">
        <v>85</v>
      </c>
      <c r="AW138" s="201" t="s">
        <v>31</v>
      </c>
      <c r="AX138" s="201" t="s">
        <v>83</v>
      </c>
      <c r="AY138" s="202" t="s">
        <v>125</v>
      </c>
    </row>
    <row r="139" spans="2:65" s="35" customFormat="1" ht="16.5" customHeight="1">
      <c r="B139" s="36"/>
      <c r="C139" s="177" t="s">
        <v>85</v>
      </c>
      <c r="D139" s="177" t="s">
        <v>128</v>
      </c>
      <c r="E139" s="178" t="s">
        <v>139</v>
      </c>
      <c r="F139" s="179" t="s">
        <v>140</v>
      </c>
      <c r="G139" s="180" t="s">
        <v>131</v>
      </c>
      <c r="H139" s="181">
        <v>73.94</v>
      </c>
      <c r="I139" s="4"/>
      <c r="J139" s="182">
        <f>ROUND(I139*H139,2)</f>
        <v>0</v>
      </c>
      <c r="K139" s="183"/>
      <c r="L139" s="36"/>
      <c r="M139" s="184" t="s">
        <v>1</v>
      </c>
      <c r="N139" s="185" t="s">
        <v>40</v>
      </c>
      <c r="P139" s="186">
        <f>O139*H139</f>
        <v>0</v>
      </c>
      <c r="Q139" s="186">
        <v>2.5999999999999998E-4</v>
      </c>
      <c r="R139" s="186">
        <f>Q139*H139</f>
        <v>1.9224399999999999E-2</v>
      </c>
      <c r="S139" s="186">
        <v>0</v>
      </c>
      <c r="T139" s="187">
        <f>S139*H139</f>
        <v>0</v>
      </c>
      <c r="AR139" s="188" t="s">
        <v>132</v>
      </c>
      <c r="AT139" s="188" t="s">
        <v>128</v>
      </c>
      <c r="AU139" s="188" t="s">
        <v>85</v>
      </c>
      <c r="AY139" s="17" t="s">
        <v>125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132</v>
      </c>
      <c r="BM139" s="188" t="s">
        <v>141</v>
      </c>
    </row>
    <row r="140" spans="2:65" s="35" customFormat="1">
      <c r="B140" s="36"/>
      <c r="D140" s="190" t="s">
        <v>134</v>
      </c>
      <c r="F140" s="191" t="s">
        <v>142</v>
      </c>
      <c r="I140" s="5"/>
      <c r="L140" s="36"/>
      <c r="M140" s="192"/>
      <c r="T140" s="80"/>
      <c r="AT140" s="17" t="s">
        <v>134</v>
      </c>
      <c r="AU140" s="17" t="s">
        <v>85</v>
      </c>
    </row>
    <row r="141" spans="2:65" s="35" customFormat="1" ht="21.75" customHeight="1">
      <c r="B141" s="36"/>
      <c r="C141" s="177" t="s">
        <v>143</v>
      </c>
      <c r="D141" s="177" t="s">
        <v>128</v>
      </c>
      <c r="E141" s="178" t="s">
        <v>144</v>
      </c>
      <c r="F141" s="179" t="s">
        <v>145</v>
      </c>
      <c r="G141" s="180" t="s">
        <v>131</v>
      </c>
      <c r="H141" s="181">
        <v>54.56</v>
      </c>
      <c r="I141" s="4"/>
      <c r="J141" s="182">
        <f>ROUND(I141*H141,2)</f>
        <v>0</v>
      </c>
      <c r="K141" s="183"/>
      <c r="L141" s="36"/>
      <c r="M141" s="184" t="s">
        <v>1</v>
      </c>
      <c r="N141" s="185" t="s">
        <v>40</v>
      </c>
      <c r="P141" s="186">
        <f>O141*H141</f>
        <v>0</v>
      </c>
      <c r="Q141" s="186">
        <v>1.103E-2</v>
      </c>
      <c r="R141" s="186">
        <f>Q141*H141</f>
        <v>0.60179680000000002</v>
      </c>
      <c r="S141" s="186">
        <v>0</v>
      </c>
      <c r="T141" s="187">
        <f>S141*H141</f>
        <v>0</v>
      </c>
      <c r="AR141" s="188" t="s">
        <v>132</v>
      </c>
      <c r="AT141" s="188" t="s">
        <v>128</v>
      </c>
      <c r="AU141" s="188" t="s">
        <v>85</v>
      </c>
      <c r="AY141" s="17" t="s">
        <v>125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83</v>
      </c>
      <c r="BK141" s="189">
        <f>ROUND(I141*H141,2)</f>
        <v>0</v>
      </c>
      <c r="BL141" s="17" t="s">
        <v>132</v>
      </c>
      <c r="BM141" s="188" t="s">
        <v>146</v>
      </c>
    </row>
    <row r="142" spans="2:65" s="35" customFormat="1">
      <c r="B142" s="36"/>
      <c r="D142" s="190" t="s">
        <v>134</v>
      </c>
      <c r="F142" s="191" t="s">
        <v>147</v>
      </c>
      <c r="I142" s="5"/>
      <c r="L142" s="36"/>
      <c r="M142" s="192"/>
      <c r="T142" s="80"/>
      <c r="AT142" s="17" t="s">
        <v>134</v>
      </c>
      <c r="AU142" s="17" t="s">
        <v>85</v>
      </c>
    </row>
    <row r="143" spans="2:65" s="194" customFormat="1">
      <c r="B143" s="193"/>
      <c r="D143" s="195" t="s">
        <v>136</v>
      </c>
      <c r="E143" s="196" t="s">
        <v>1</v>
      </c>
      <c r="F143" s="197" t="s">
        <v>148</v>
      </c>
      <c r="H143" s="196" t="s">
        <v>1</v>
      </c>
      <c r="I143" s="6"/>
      <c r="L143" s="193"/>
      <c r="M143" s="198"/>
      <c r="T143" s="199"/>
      <c r="AT143" s="196" t="s">
        <v>136</v>
      </c>
      <c r="AU143" s="196" t="s">
        <v>85</v>
      </c>
      <c r="AV143" s="194" t="s">
        <v>83</v>
      </c>
      <c r="AW143" s="194" t="s">
        <v>31</v>
      </c>
      <c r="AX143" s="194" t="s">
        <v>75</v>
      </c>
      <c r="AY143" s="196" t="s">
        <v>125</v>
      </c>
    </row>
    <row r="144" spans="2:65" s="201" customFormat="1">
      <c r="B144" s="200"/>
      <c r="D144" s="195" t="s">
        <v>136</v>
      </c>
      <c r="E144" s="202" t="s">
        <v>1</v>
      </c>
      <c r="F144" s="203" t="s">
        <v>149</v>
      </c>
      <c r="H144" s="204">
        <v>81.054000000000002</v>
      </c>
      <c r="I144" s="7"/>
      <c r="L144" s="200"/>
      <c r="M144" s="205"/>
      <c r="T144" s="206"/>
      <c r="AT144" s="202" t="s">
        <v>136</v>
      </c>
      <c r="AU144" s="202" t="s">
        <v>85</v>
      </c>
      <c r="AV144" s="201" t="s">
        <v>85</v>
      </c>
      <c r="AW144" s="201" t="s">
        <v>31</v>
      </c>
      <c r="AX144" s="201" t="s">
        <v>75</v>
      </c>
      <c r="AY144" s="202" t="s">
        <v>125</v>
      </c>
    </row>
    <row r="145" spans="2:65" s="194" customFormat="1">
      <c r="B145" s="193"/>
      <c r="D145" s="195" t="s">
        <v>136</v>
      </c>
      <c r="E145" s="196" t="s">
        <v>1</v>
      </c>
      <c r="F145" s="197" t="s">
        <v>150</v>
      </c>
      <c r="H145" s="196" t="s">
        <v>1</v>
      </c>
      <c r="I145" s="6"/>
      <c r="L145" s="193"/>
      <c r="M145" s="198"/>
      <c r="T145" s="199"/>
      <c r="AT145" s="196" t="s">
        <v>136</v>
      </c>
      <c r="AU145" s="196" t="s">
        <v>85</v>
      </c>
      <c r="AV145" s="194" t="s">
        <v>83</v>
      </c>
      <c r="AW145" s="194" t="s">
        <v>31</v>
      </c>
      <c r="AX145" s="194" t="s">
        <v>75</v>
      </c>
      <c r="AY145" s="196" t="s">
        <v>125</v>
      </c>
    </row>
    <row r="146" spans="2:65" s="201" customFormat="1">
      <c r="B146" s="200"/>
      <c r="D146" s="195" t="s">
        <v>136</v>
      </c>
      <c r="E146" s="202" t="s">
        <v>1</v>
      </c>
      <c r="F146" s="203" t="s">
        <v>151</v>
      </c>
      <c r="H146" s="204">
        <v>-11.05</v>
      </c>
      <c r="I146" s="7"/>
      <c r="L146" s="200"/>
      <c r="M146" s="205"/>
      <c r="T146" s="206"/>
      <c r="AT146" s="202" t="s">
        <v>136</v>
      </c>
      <c r="AU146" s="202" t="s">
        <v>85</v>
      </c>
      <c r="AV146" s="201" t="s">
        <v>85</v>
      </c>
      <c r="AW146" s="201" t="s">
        <v>31</v>
      </c>
      <c r="AX146" s="201" t="s">
        <v>75</v>
      </c>
      <c r="AY146" s="202" t="s">
        <v>125</v>
      </c>
    </row>
    <row r="147" spans="2:65" s="194" customFormat="1">
      <c r="B147" s="193"/>
      <c r="D147" s="195" t="s">
        <v>136</v>
      </c>
      <c r="E147" s="196" t="s">
        <v>1</v>
      </c>
      <c r="F147" s="197" t="s">
        <v>152</v>
      </c>
      <c r="H147" s="196" t="s">
        <v>1</v>
      </c>
      <c r="I147" s="6"/>
      <c r="L147" s="193"/>
      <c r="M147" s="198"/>
      <c r="T147" s="199"/>
      <c r="AT147" s="196" t="s">
        <v>136</v>
      </c>
      <c r="AU147" s="196" t="s">
        <v>85</v>
      </c>
      <c r="AV147" s="194" t="s">
        <v>83</v>
      </c>
      <c r="AW147" s="194" t="s">
        <v>31</v>
      </c>
      <c r="AX147" s="194" t="s">
        <v>75</v>
      </c>
      <c r="AY147" s="196" t="s">
        <v>125</v>
      </c>
    </row>
    <row r="148" spans="2:65" s="201" customFormat="1">
      <c r="B148" s="200"/>
      <c r="D148" s="195" t="s">
        <v>136</v>
      </c>
      <c r="E148" s="202" t="s">
        <v>1</v>
      </c>
      <c r="F148" s="203" t="s">
        <v>153</v>
      </c>
      <c r="H148" s="204">
        <v>3.9329999999999998</v>
      </c>
      <c r="I148" s="7"/>
      <c r="L148" s="200"/>
      <c r="M148" s="205"/>
      <c r="T148" s="206"/>
      <c r="AT148" s="202" t="s">
        <v>136</v>
      </c>
      <c r="AU148" s="202" t="s">
        <v>85</v>
      </c>
      <c r="AV148" s="201" t="s">
        <v>85</v>
      </c>
      <c r="AW148" s="201" t="s">
        <v>31</v>
      </c>
      <c r="AX148" s="201" t="s">
        <v>75</v>
      </c>
      <c r="AY148" s="202" t="s">
        <v>125</v>
      </c>
    </row>
    <row r="149" spans="2:65" s="201" customFormat="1">
      <c r="B149" s="200"/>
      <c r="D149" s="195" t="s">
        <v>136</v>
      </c>
      <c r="E149" s="202" t="s">
        <v>1</v>
      </c>
      <c r="F149" s="203" t="s">
        <v>154</v>
      </c>
      <c r="H149" s="204">
        <v>3.0000000000000001E-3</v>
      </c>
      <c r="I149" s="7"/>
      <c r="L149" s="200"/>
      <c r="M149" s="205"/>
      <c r="T149" s="206"/>
      <c r="AT149" s="202" t="s">
        <v>136</v>
      </c>
      <c r="AU149" s="202" t="s">
        <v>85</v>
      </c>
      <c r="AV149" s="201" t="s">
        <v>85</v>
      </c>
      <c r="AW149" s="201" t="s">
        <v>31</v>
      </c>
      <c r="AX149" s="201" t="s">
        <v>75</v>
      </c>
      <c r="AY149" s="202" t="s">
        <v>125</v>
      </c>
    </row>
    <row r="150" spans="2:65" s="208" customFormat="1">
      <c r="B150" s="207"/>
      <c r="D150" s="195" t="s">
        <v>136</v>
      </c>
      <c r="E150" s="209" t="s">
        <v>1</v>
      </c>
      <c r="F150" s="210" t="s">
        <v>155</v>
      </c>
      <c r="H150" s="211">
        <v>73.94</v>
      </c>
      <c r="I150" s="8"/>
      <c r="L150" s="207"/>
      <c r="M150" s="212"/>
      <c r="T150" s="213"/>
      <c r="AT150" s="209" t="s">
        <v>136</v>
      </c>
      <c r="AU150" s="209" t="s">
        <v>85</v>
      </c>
      <c r="AV150" s="208" t="s">
        <v>143</v>
      </c>
      <c r="AW150" s="208" t="s">
        <v>31</v>
      </c>
      <c r="AX150" s="208" t="s">
        <v>75</v>
      </c>
      <c r="AY150" s="209" t="s">
        <v>125</v>
      </c>
    </row>
    <row r="151" spans="2:65" s="194" customFormat="1">
      <c r="B151" s="193"/>
      <c r="D151" s="195" t="s">
        <v>136</v>
      </c>
      <c r="E151" s="196" t="s">
        <v>1</v>
      </c>
      <c r="F151" s="197" t="s">
        <v>156</v>
      </c>
      <c r="H151" s="196" t="s">
        <v>1</v>
      </c>
      <c r="I151" s="6"/>
      <c r="L151" s="193"/>
      <c r="M151" s="198"/>
      <c r="T151" s="199"/>
      <c r="AT151" s="196" t="s">
        <v>136</v>
      </c>
      <c r="AU151" s="196" t="s">
        <v>85</v>
      </c>
      <c r="AV151" s="194" t="s">
        <v>83</v>
      </c>
      <c r="AW151" s="194" t="s">
        <v>31</v>
      </c>
      <c r="AX151" s="194" t="s">
        <v>75</v>
      </c>
      <c r="AY151" s="196" t="s">
        <v>125</v>
      </c>
    </row>
    <row r="152" spans="2:65" s="201" customFormat="1">
      <c r="B152" s="200"/>
      <c r="D152" s="195" t="s">
        <v>136</v>
      </c>
      <c r="E152" s="202" t="s">
        <v>1</v>
      </c>
      <c r="F152" s="203" t="s">
        <v>157</v>
      </c>
      <c r="H152" s="204">
        <v>-19.38</v>
      </c>
      <c r="I152" s="7"/>
      <c r="L152" s="200"/>
      <c r="M152" s="205"/>
      <c r="T152" s="206"/>
      <c r="AT152" s="202" t="s">
        <v>136</v>
      </c>
      <c r="AU152" s="202" t="s">
        <v>85</v>
      </c>
      <c r="AV152" s="201" t="s">
        <v>85</v>
      </c>
      <c r="AW152" s="201" t="s">
        <v>31</v>
      </c>
      <c r="AX152" s="201" t="s">
        <v>75</v>
      </c>
      <c r="AY152" s="202" t="s">
        <v>125</v>
      </c>
    </row>
    <row r="153" spans="2:65" s="215" customFormat="1">
      <c r="B153" s="214"/>
      <c r="D153" s="195" t="s">
        <v>136</v>
      </c>
      <c r="E153" s="216" t="s">
        <v>1</v>
      </c>
      <c r="F153" s="217" t="s">
        <v>158</v>
      </c>
      <c r="H153" s="218">
        <v>54.56</v>
      </c>
      <c r="I153" s="9"/>
      <c r="L153" s="214"/>
      <c r="M153" s="219"/>
      <c r="T153" s="220"/>
      <c r="AT153" s="216" t="s">
        <v>136</v>
      </c>
      <c r="AU153" s="216" t="s">
        <v>85</v>
      </c>
      <c r="AV153" s="215" t="s">
        <v>132</v>
      </c>
      <c r="AW153" s="215" t="s">
        <v>31</v>
      </c>
      <c r="AX153" s="215" t="s">
        <v>83</v>
      </c>
      <c r="AY153" s="216" t="s">
        <v>125</v>
      </c>
    </row>
    <row r="154" spans="2:65" s="35" customFormat="1" ht="16.5" customHeight="1">
      <c r="B154" s="36"/>
      <c r="C154" s="177" t="s">
        <v>132</v>
      </c>
      <c r="D154" s="177" t="s">
        <v>128</v>
      </c>
      <c r="E154" s="178" t="s">
        <v>159</v>
      </c>
      <c r="F154" s="179" t="s">
        <v>160</v>
      </c>
      <c r="G154" s="180" t="s">
        <v>131</v>
      </c>
      <c r="H154" s="181">
        <v>47.14</v>
      </c>
      <c r="I154" s="4"/>
      <c r="J154" s="182">
        <f>ROUND(I154*H154,2)</f>
        <v>0</v>
      </c>
      <c r="K154" s="183"/>
      <c r="L154" s="36"/>
      <c r="M154" s="184" t="s">
        <v>1</v>
      </c>
      <c r="N154" s="185" t="s">
        <v>40</v>
      </c>
      <c r="P154" s="186">
        <f>O154*H154</f>
        <v>0</v>
      </c>
      <c r="Q154" s="186">
        <v>5.5000000000000003E-4</v>
      </c>
      <c r="R154" s="186">
        <f>Q154*H154</f>
        <v>2.5927000000000002E-2</v>
      </c>
      <c r="S154" s="186">
        <v>5.9999999999999995E-4</v>
      </c>
      <c r="T154" s="187">
        <f>S154*H154</f>
        <v>2.8283999999999997E-2</v>
      </c>
      <c r="AR154" s="188" t="s">
        <v>132</v>
      </c>
      <c r="AT154" s="188" t="s">
        <v>128</v>
      </c>
      <c r="AU154" s="188" t="s">
        <v>85</v>
      </c>
      <c r="AY154" s="17" t="s">
        <v>125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7" t="s">
        <v>83</v>
      </c>
      <c r="BK154" s="189">
        <f>ROUND(I154*H154,2)</f>
        <v>0</v>
      </c>
      <c r="BL154" s="17" t="s">
        <v>132</v>
      </c>
      <c r="BM154" s="188" t="s">
        <v>161</v>
      </c>
    </row>
    <row r="155" spans="2:65" s="35" customFormat="1">
      <c r="B155" s="36"/>
      <c r="D155" s="190" t="s">
        <v>134</v>
      </c>
      <c r="F155" s="191" t="s">
        <v>162</v>
      </c>
      <c r="I155" s="5"/>
      <c r="L155" s="36"/>
      <c r="M155" s="192"/>
      <c r="T155" s="80"/>
      <c r="AT155" s="17" t="s">
        <v>134</v>
      </c>
      <c r="AU155" s="17" t="s">
        <v>85</v>
      </c>
    </row>
    <row r="156" spans="2:65" s="35" customFormat="1" ht="24.2" customHeight="1">
      <c r="B156" s="36"/>
      <c r="C156" s="177" t="s">
        <v>163</v>
      </c>
      <c r="D156" s="177" t="s">
        <v>128</v>
      </c>
      <c r="E156" s="178" t="s">
        <v>164</v>
      </c>
      <c r="F156" s="179" t="s">
        <v>165</v>
      </c>
      <c r="G156" s="180" t="s">
        <v>166</v>
      </c>
      <c r="H156" s="181">
        <v>18.600000000000001</v>
      </c>
      <c r="I156" s="4"/>
      <c r="J156" s="182">
        <f>ROUND(I156*H156,2)</f>
        <v>0</v>
      </c>
      <c r="K156" s="183"/>
      <c r="L156" s="36"/>
      <c r="M156" s="184" t="s">
        <v>1</v>
      </c>
      <c r="N156" s="185" t="s">
        <v>40</v>
      </c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AR156" s="188" t="s">
        <v>132</v>
      </c>
      <c r="AT156" s="188" t="s">
        <v>128</v>
      </c>
      <c r="AU156" s="188" t="s">
        <v>85</v>
      </c>
      <c r="AY156" s="17" t="s">
        <v>125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132</v>
      </c>
      <c r="BM156" s="188" t="s">
        <v>167</v>
      </c>
    </row>
    <row r="157" spans="2:65" s="35" customFormat="1">
      <c r="B157" s="36"/>
      <c r="D157" s="190" t="s">
        <v>134</v>
      </c>
      <c r="F157" s="191" t="s">
        <v>168</v>
      </c>
      <c r="I157" s="5"/>
      <c r="L157" s="36"/>
      <c r="M157" s="192"/>
      <c r="T157" s="80"/>
      <c r="AT157" s="17" t="s">
        <v>134</v>
      </c>
      <c r="AU157" s="17" t="s">
        <v>85</v>
      </c>
    </row>
    <row r="158" spans="2:65" s="194" customFormat="1">
      <c r="B158" s="193"/>
      <c r="D158" s="195" t="s">
        <v>136</v>
      </c>
      <c r="E158" s="196" t="s">
        <v>1</v>
      </c>
      <c r="F158" s="197" t="s">
        <v>169</v>
      </c>
      <c r="H158" s="196" t="s">
        <v>1</v>
      </c>
      <c r="I158" s="6"/>
      <c r="L158" s="193"/>
      <c r="M158" s="198"/>
      <c r="T158" s="199"/>
      <c r="AT158" s="196" t="s">
        <v>136</v>
      </c>
      <c r="AU158" s="196" t="s">
        <v>85</v>
      </c>
      <c r="AV158" s="194" t="s">
        <v>83</v>
      </c>
      <c r="AW158" s="194" t="s">
        <v>31</v>
      </c>
      <c r="AX158" s="194" t="s">
        <v>75</v>
      </c>
      <c r="AY158" s="196" t="s">
        <v>125</v>
      </c>
    </row>
    <row r="159" spans="2:65" s="201" customFormat="1">
      <c r="B159" s="200"/>
      <c r="D159" s="195" t="s">
        <v>136</v>
      </c>
      <c r="E159" s="202" t="s">
        <v>1</v>
      </c>
      <c r="F159" s="203" t="s">
        <v>170</v>
      </c>
      <c r="H159" s="204">
        <v>5.7</v>
      </c>
      <c r="I159" s="7"/>
      <c r="L159" s="200"/>
      <c r="M159" s="205"/>
      <c r="T159" s="206"/>
      <c r="AT159" s="202" t="s">
        <v>136</v>
      </c>
      <c r="AU159" s="202" t="s">
        <v>85</v>
      </c>
      <c r="AV159" s="201" t="s">
        <v>85</v>
      </c>
      <c r="AW159" s="201" t="s">
        <v>31</v>
      </c>
      <c r="AX159" s="201" t="s">
        <v>75</v>
      </c>
      <c r="AY159" s="202" t="s">
        <v>125</v>
      </c>
    </row>
    <row r="160" spans="2:65" s="194" customFormat="1">
      <c r="B160" s="193"/>
      <c r="D160" s="195" t="s">
        <v>136</v>
      </c>
      <c r="E160" s="196" t="s">
        <v>1</v>
      </c>
      <c r="F160" s="197" t="s">
        <v>171</v>
      </c>
      <c r="H160" s="196" t="s">
        <v>1</v>
      </c>
      <c r="I160" s="6"/>
      <c r="L160" s="193"/>
      <c r="M160" s="198"/>
      <c r="T160" s="199"/>
      <c r="AT160" s="196" t="s">
        <v>136</v>
      </c>
      <c r="AU160" s="196" t="s">
        <v>85</v>
      </c>
      <c r="AV160" s="194" t="s">
        <v>83</v>
      </c>
      <c r="AW160" s="194" t="s">
        <v>31</v>
      </c>
      <c r="AX160" s="194" t="s">
        <v>75</v>
      </c>
      <c r="AY160" s="196" t="s">
        <v>125</v>
      </c>
    </row>
    <row r="161" spans="2:65" s="201" customFormat="1">
      <c r="B161" s="200"/>
      <c r="D161" s="195" t="s">
        <v>136</v>
      </c>
      <c r="E161" s="202" t="s">
        <v>1</v>
      </c>
      <c r="F161" s="203" t="s">
        <v>172</v>
      </c>
      <c r="H161" s="204">
        <v>12.9</v>
      </c>
      <c r="I161" s="7"/>
      <c r="L161" s="200"/>
      <c r="M161" s="205"/>
      <c r="T161" s="206"/>
      <c r="AT161" s="202" t="s">
        <v>136</v>
      </c>
      <c r="AU161" s="202" t="s">
        <v>85</v>
      </c>
      <c r="AV161" s="201" t="s">
        <v>85</v>
      </c>
      <c r="AW161" s="201" t="s">
        <v>31</v>
      </c>
      <c r="AX161" s="201" t="s">
        <v>75</v>
      </c>
      <c r="AY161" s="202" t="s">
        <v>125</v>
      </c>
    </row>
    <row r="162" spans="2:65" s="215" customFormat="1">
      <c r="B162" s="214"/>
      <c r="D162" s="195" t="s">
        <v>136</v>
      </c>
      <c r="E162" s="216" t="s">
        <v>1</v>
      </c>
      <c r="F162" s="217" t="s">
        <v>158</v>
      </c>
      <c r="H162" s="218">
        <v>18.600000000000001</v>
      </c>
      <c r="I162" s="9"/>
      <c r="L162" s="214"/>
      <c r="M162" s="219"/>
      <c r="T162" s="220"/>
      <c r="AT162" s="216" t="s">
        <v>136</v>
      </c>
      <c r="AU162" s="216" t="s">
        <v>85</v>
      </c>
      <c r="AV162" s="215" t="s">
        <v>132</v>
      </c>
      <c r="AW162" s="215" t="s">
        <v>31</v>
      </c>
      <c r="AX162" s="215" t="s">
        <v>83</v>
      </c>
      <c r="AY162" s="216" t="s">
        <v>125</v>
      </c>
    </row>
    <row r="163" spans="2:65" s="35" customFormat="1" ht="16.5" customHeight="1">
      <c r="B163" s="36"/>
      <c r="C163" s="221" t="s">
        <v>173</v>
      </c>
      <c r="D163" s="221" t="s">
        <v>174</v>
      </c>
      <c r="E163" s="222" t="s">
        <v>175</v>
      </c>
      <c r="F163" s="223" t="s">
        <v>176</v>
      </c>
      <c r="G163" s="224" t="s">
        <v>166</v>
      </c>
      <c r="H163" s="225">
        <v>20</v>
      </c>
      <c r="I163" s="10"/>
      <c r="J163" s="226">
        <f>ROUND(I163*H163,2)</f>
        <v>0</v>
      </c>
      <c r="K163" s="227"/>
      <c r="L163" s="228"/>
      <c r="M163" s="229" t="s">
        <v>1</v>
      </c>
      <c r="N163" s="230" t="s">
        <v>40</v>
      </c>
      <c r="P163" s="186">
        <f>O163*H163</f>
        <v>0</v>
      </c>
      <c r="Q163" s="186">
        <v>2.9999999999999997E-4</v>
      </c>
      <c r="R163" s="186">
        <f>Q163*H163</f>
        <v>5.9999999999999993E-3</v>
      </c>
      <c r="S163" s="186">
        <v>0</v>
      </c>
      <c r="T163" s="187">
        <f>S163*H163</f>
        <v>0</v>
      </c>
      <c r="AR163" s="188" t="s">
        <v>177</v>
      </c>
      <c r="AT163" s="188" t="s">
        <v>174</v>
      </c>
      <c r="AU163" s="188" t="s">
        <v>85</v>
      </c>
      <c r="AY163" s="17" t="s">
        <v>125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7" t="s">
        <v>83</v>
      </c>
      <c r="BK163" s="189">
        <f>ROUND(I163*H163,2)</f>
        <v>0</v>
      </c>
      <c r="BL163" s="17" t="s">
        <v>132</v>
      </c>
      <c r="BM163" s="188" t="s">
        <v>178</v>
      </c>
    </row>
    <row r="164" spans="2:65" s="166" customFormat="1" ht="22.9" customHeight="1">
      <c r="B164" s="165"/>
      <c r="D164" s="167" t="s">
        <v>74</v>
      </c>
      <c r="E164" s="175" t="s">
        <v>179</v>
      </c>
      <c r="F164" s="175" t="s">
        <v>180</v>
      </c>
      <c r="I164" s="3"/>
      <c r="J164" s="176">
        <f>BK164</f>
        <v>0</v>
      </c>
      <c r="L164" s="165"/>
      <c r="M164" s="170"/>
      <c r="P164" s="171">
        <f>SUM(P165:P166)</f>
        <v>0</v>
      </c>
      <c r="R164" s="171">
        <f>SUM(R165:R166)</f>
        <v>0</v>
      </c>
      <c r="T164" s="172">
        <f>SUM(T165:T166)</f>
        <v>0</v>
      </c>
      <c r="AR164" s="167" t="s">
        <v>83</v>
      </c>
      <c r="AT164" s="173" t="s">
        <v>74</v>
      </c>
      <c r="AU164" s="173" t="s">
        <v>83</v>
      </c>
      <c r="AY164" s="167" t="s">
        <v>125</v>
      </c>
      <c r="BK164" s="174">
        <f>SUM(BK165:BK166)</f>
        <v>0</v>
      </c>
    </row>
    <row r="165" spans="2:65" s="35" customFormat="1" ht="33" customHeight="1">
      <c r="B165" s="36"/>
      <c r="C165" s="177" t="s">
        <v>181</v>
      </c>
      <c r="D165" s="177" t="s">
        <v>128</v>
      </c>
      <c r="E165" s="178" t="s">
        <v>182</v>
      </c>
      <c r="F165" s="179" t="s">
        <v>183</v>
      </c>
      <c r="G165" s="180" t="s">
        <v>131</v>
      </c>
      <c r="H165" s="181">
        <v>47</v>
      </c>
      <c r="I165" s="4"/>
      <c r="J165" s="182">
        <f>ROUND(I165*H165,2)</f>
        <v>0</v>
      </c>
      <c r="K165" s="183"/>
      <c r="L165" s="36"/>
      <c r="M165" s="184" t="s">
        <v>1</v>
      </c>
      <c r="N165" s="185" t="s">
        <v>40</v>
      </c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AR165" s="188" t="s">
        <v>132</v>
      </c>
      <c r="AT165" s="188" t="s">
        <v>128</v>
      </c>
      <c r="AU165" s="188" t="s">
        <v>85</v>
      </c>
      <c r="AY165" s="17" t="s">
        <v>125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7" t="s">
        <v>83</v>
      </c>
      <c r="BK165" s="189">
        <f>ROUND(I165*H165,2)</f>
        <v>0</v>
      </c>
      <c r="BL165" s="17" t="s">
        <v>132</v>
      </c>
      <c r="BM165" s="188" t="s">
        <v>184</v>
      </c>
    </row>
    <row r="166" spans="2:65" s="35" customFormat="1">
      <c r="B166" s="36"/>
      <c r="D166" s="190" t="s">
        <v>134</v>
      </c>
      <c r="F166" s="191" t="s">
        <v>185</v>
      </c>
      <c r="I166" s="5"/>
      <c r="L166" s="36"/>
      <c r="M166" s="192"/>
      <c r="T166" s="80"/>
      <c r="AT166" s="17" t="s">
        <v>134</v>
      </c>
      <c r="AU166" s="17" t="s">
        <v>85</v>
      </c>
    </row>
    <row r="167" spans="2:65" s="166" customFormat="1" ht="22.9" customHeight="1">
      <c r="B167" s="165"/>
      <c r="D167" s="167" t="s">
        <v>74</v>
      </c>
      <c r="E167" s="175" t="s">
        <v>186</v>
      </c>
      <c r="F167" s="175" t="s">
        <v>187</v>
      </c>
      <c r="I167" s="3"/>
      <c r="J167" s="176">
        <f>BK167</f>
        <v>0</v>
      </c>
      <c r="L167" s="165"/>
      <c r="M167" s="170"/>
      <c r="P167" s="171">
        <f>SUM(P168:P174)</f>
        <v>0</v>
      </c>
      <c r="R167" s="171">
        <f>SUM(R168:R174)</f>
        <v>1.8800000000000002E-3</v>
      </c>
      <c r="T167" s="172">
        <f>SUM(T168:T174)</f>
        <v>0.02</v>
      </c>
      <c r="AR167" s="167" t="s">
        <v>83</v>
      </c>
      <c r="AT167" s="173" t="s">
        <v>74</v>
      </c>
      <c r="AU167" s="173" t="s">
        <v>83</v>
      </c>
      <c r="AY167" s="167" t="s">
        <v>125</v>
      </c>
      <c r="BK167" s="174">
        <f>SUM(BK168:BK174)</f>
        <v>0</v>
      </c>
    </row>
    <row r="168" spans="2:65" s="35" customFormat="1" ht="24.2" customHeight="1">
      <c r="B168" s="36"/>
      <c r="C168" s="177" t="s">
        <v>177</v>
      </c>
      <c r="D168" s="177" t="s">
        <v>128</v>
      </c>
      <c r="E168" s="178" t="s">
        <v>188</v>
      </c>
      <c r="F168" s="179" t="s">
        <v>189</v>
      </c>
      <c r="G168" s="180" t="s">
        <v>131</v>
      </c>
      <c r="H168" s="181">
        <v>47</v>
      </c>
      <c r="I168" s="4"/>
      <c r="J168" s="182">
        <f>ROUND(I168*H168,2)</f>
        <v>0</v>
      </c>
      <c r="K168" s="183"/>
      <c r="L168" s="36"/>
      <c r="M168" s="184" t="s">
        <v>1</v>
      </c>
      <c r="N168" s="185" t="s">
        <v>40</v>
      </c>
      <c r="P168" s="186">
        <f>O168*H168</f>
        <v>0</v>
      </c>
      <c r="Q168" s="186">
        <v>4.0000000000000003E-5</v>
      </c>
      <c r="R168" s="186">
        <f>Q168*H168</f>
        <v>1.8800000000000002E-3</v>
      </c>
      <c r="S168" s="186">
        <v>0</v>
      </c>
      <c r="T168" s="187">
        <f>S168*H168</f>
        <v>0</v>
      </c>
      <c r="AR168" s="188" t="s">
        <v>132</v>
      </c>
      <c r="AT168" s="188" t="s">
        <v>128</v>
      </c>
      <c r="AU168" s="188" t="s">
        <v>85</v>
      </c>
      <c r="AY168" s="17" t="s">
        <v>125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7" t="s">
        <v>83</v>
      </c>
      <c r="BK168" s="189">
        <f>ROUND(I168*H168,2)</f>
        <v>0</v>
      </c>
      <c r="BL168" s="17" t="s">
        <v>132</v>
      </c>
      <c r="BM168" s="188" t="s">
        <v>190</v>
      </c>
    </row>
    <row r="169" spans="2:65" s="35" customFormat="1">
      <c r="B169" s="36"/>
      <c r="D169" s="190" t="s">
        <v>134</v>
      </c>
      <c r="F169" s="191" t="s">
        <v>191</v>
      </c>
      <c r="I169" s="5"/>
      <c r="L169" s="36"/>
      <c r="M169" s="192"/>
      <c r="T169" s="80"/>
      <c r="AT169" s="17" t="s">
        <v>134</v>
      </c>
      <c r="AU169" s="17" t="s">
        <v>85</v>
      </c>
    </row>
    <row r="170" spans="2:65" s="201" customFormat="1">
      <c r="B170" s="200"/>
      <c r="D170" s="195" t="s">
        <v>136</v>
      </c>
      <c r="E170" s="202" t="s">
        <v>1</v>
      </c>
      <c r="F170" s="203" t="s">
        <v>192</v>
      </c>
      <c r="H170" s="204">
        <v>47</v>
      </c>
      <c r="I170" s="7"/>
      <c r="L170" s="200"/>
      <c r="M170" s="205"/>
      <c r="T170" s="206"/>
      <c r="AT170" s="202" t="s">
        <v>136</v>
      </c>
      <c r="AU170" s="202" t="s">
        <v>85</v>
      </c>
      <c r="AV170" s="201" t="s">
        <v>85</v>
      </c>
      <c r="AW170" s="201" t="s">
        <v>31</v>
      </c>
      <c r="AX170" s="201" t="s">
        <v>83</v>
      </c>
      <c r="AY170" s="202" t="s">
        <v>125</v>
      </c>
    </row>
    <row r="171" spans="2:65" s="35" customFormat="1" ht="24.2" customHeight="1">
      <c r="B171" s="36"/>
      <c r="C171" s="177" t="s">
        <v>193</v>
      </c>
      <c r="D171" s="177" t="s">
        <v>128</v>
      </c>
      <c r="E171" s="178" t="s">
        <v>194</v>
      </c>
      <c r="F171" s="179" t="s">
        <v>195</v>
      </c>
      <c r="G171" s="180" t="s">
        <v>196</v>
      </c>
      <c r="H171" s="181">
        <v>1</v>
      </c>
      <c r="I171" s="4"/>
      <c r="J171" s="182">
        <f>ROUND(I171*H171,2)</f>
        <v>0</v>
      </c>
      <c r="K171" s="183"/>
      <c r="L171" s="36"/>
      <c r="M171" s="184" t="s">
        <v>1</v>
      </c>
      <c r="N171" s="185" t="s">
        <v>40</v>
      </c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AR171" s="188" t="s">
        <v>197</v>
      </c>
      <c r="AT171" s="188" t="s">
        <v>128</v>
      </c>
      <c r="AU171" s="188" t="s">
        <v>85</v>
      </c>
      <c r="AY171" s="17" t="s">
        <v>125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83</v>
      </c>
      <c r="BK171" s="189">
        <f>ROUND(I171*H171,2)</f>
        <v>0</v>
      </c>
      <c r="BL171" s="17" t="s">
        <v>197</v>
      </c>
      <c r="BM171" s="188" t="s">
        <v>198</v>
      </c>
    </row>
    <row r="172" spans="2:65" s="35" customFormat="1">
      <c r="B172" s="36"/>
      <c r="D172" s="190" t="s">
        <v>134</v>
      </c>
      <c r="F172" s="191" t="s">
        <v>199</v>
      </c>
      <c r="I172" s="5"/>
      <c r="L172" s="36"/>
      <c r="M172" s="192"/>
      <c r="T172" s="80"/>
      <c r="AT172" s="17" t="s">
        <v>134</v>
      </c>
      <c r="AU172" s="17" t="s">
        <v>85</v>
      </c>
    </row>
    <row r="173" spans="2:65" s="35" customFormat="1" ht="24.2" customHeight="1">
      <c r="B173" s="36"/>
      <c r="C173" s="177" t="s">
        <v>200</v>
      </c>
      <c r="D173" s="177" t="s">
        <v>128</v>
      </c>
      <c r="E173" s="178" t="s">
        <v>201</v>
      </c>
      <c r="F173" s="179" t="s">
        <v>202</v>
      </c>
      <c r="G173" s="180" t="s">
        <v>196</v>
      </c>
      <c r="H173" s="181">
        <v>1</v>
      </c>
      <c r="I173" s="4"/>
      <c r="J173" s="182">
        <f>ROUND(I173*H173,2)</f>
        <v>0</v>
      </c>
      <c r="K173" s="183"/>
      <c r="L173" s="36"/>
      <c r="M173" s="184" t="s">
        <v>1</v>
      </c>
      <c r="N173" s="185" t="s">
        <v>40</v>
      </c>
      <c r="P173" s="186">
        <f>O173*H173</f>
        <v>0</v>
      </c>
      <c r="Q173" s="186">
        <v>0</v>
      </c>
      <c r="R173" s="186">
        <f>Q173*H173</f>
        <v>0</v>
      </c>
      <c r="S173" s="186">
        <v>0.02</v>
      </c>
      <c r="T173" s="187">
        <f>S173*H173</f>
        <v>0.02</v>
      </c>
      <c r="AR173" s="188" t="s">
        <v>197</v>
      </c>
      <c r="AT173" s="188" t="s">
        <v>128</v>
      </c>
      <c r="AU173" s="188" t="s">
        <v>85</v>
      </c>
      <c r="AY173" s="17" t="s">
        <v>125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83</v>
      </c>
      <c r="BK173" s="189">
        <f>ROUND(I173*H173,2)</f>
        <v>0</v>
      </c>
      <c r="BL173" s="17" t="s">
        <v>197</v>
      </c>
      <c r="BM173" s="188" t="s">
        <v>203</v>
      </c>
    </row>
    <row r="174" spans="2:65" s="35" customFormat="1">
      <c r="B174" s="36"/>
      <c r="D174" s="190" t="s">
        <v>134</v>
      </c>
      <c r="F174" s="191" t="s">
        <v>204</v>
      </c>
      <c r="I174" s="5"/>
      <c r="L174" s="36"/>
      <c r="M174" s="192"/>
      <c r="T174" s="80"/>
      <c r="AT174" s="17" t="s">
        <v>134</v>
      </c>
      <c r="AU174" s="17" t="s">
        <v>85</v>
      </c>
    </row>
    <row r="175" spans="2:65" s="166" customFormat="1" ht="22.9" customHeight="1">
      <c r="B175" s="165"/>
      <c r="D175" s="167" t="s">
        <v>74</v>
      </c>
      <c r="E175" s="175" t="s">
        <v>205</v>
      </c>
      <c r="F175" s="175" t="s">
        <v>206</v>
      </c>
      <c r="I175" s="3"/>
      <c r="J175" s="176">
        <f>BK175</f>
        <v>0</v>
      </c>
      <c r="L175" s="165"/>
      <c r="M175" s="170"/>
      <c r="P175" s="171">
        <f>SUM(P176:P188)</f>
        <v>0</v>
      </c>
      <c r="R175" s="171">
        <f>SUM(R176:R188)</f>
        <v>0</v>
      </c>
      <c r="T175" s="172">
        <f>SUM(T176:T188)</f>
        <v>2.50976</v>
      </c>
      <c r="AR175" s="167" t="s">
        <v>83</v>
      </c>
      <c r="AT175" s="173" t="s">
        <v>74</v>
      </c>
      <c r="AU175" s="173" t="s">
        <v>83</v>
      </c>
      <c r="AY175" s="167" t="s">
        <v>125</v>
      </c>
      <c r="BK175" s="174">
        <f>SUM(BK176:BK188)</f>
        <v>0</v>
      </c>
    </row>
    <row r="176" spans="2:65" s="35" customFormat="1" ht="37.9" customHeight="1">
      <c r="B176" s="36"/>
      <c r="C176" s="177" t="s">
        <v>207</v>
      </c>
      <c r="D176" s="177" t="s">
        <v>128</v>
      </c>
      <c r="E176" s="178" t="s">
        <v>208</v>
      </c>
      <c r="F176" s="179" t="s">
        <v>209</v>
      </c>
      <c r="G176" s="180" t="s">
        <v>131</v>
      </c>
      <c r="H176" s="181">
        <v>54.56</v>
      </c>
      <c r="I176" s="4"/>
      <c r="J176" s="182">
        <f>ROUND(I176*H176,2)</f>
        <v>0</v>
      </c>
      <c r="K176" s="183"/>
      <c r="L176" s="36"/>
      <c r="M176" s="184" t="s">
        <v>1</v>
      </c>
      <c r="N176" s="185" t="s">
        <v>40</v>
      </c>
      <c r="P176" s="186">
        <f>O176*H176</f>
        <v>0</v>
      </c>
      <c r="Q176" s="186">
        <v>0</v>
      </c>
      <c r="R176" s="186">
        <f>Q176*H176</f>
        <v>0</v>
      </c>
      <c r="S176" s="186">
        <v>4.5999999999999999E-2</v>
      </c>
      <c r="T176" s="187">
        <f>S176*H176</f>
        <v>2.50976</v>
      </c>
      <c r="AR176" s="188" t="s">
        <v>132</v>
      </c>
      <c r="AT176" s="188" t="s">
        <v>128</v>
      </c>
      <c r="AU176" s="188" t="s">
        <v>85</v>
      </c>
      <c r="AY176" s="17" t="s">
        <v>125</v>
      </c>
      <c r="BE176" s="189">
        <f>IF(N176="základní",J176,0)</f>
        <v>0</v>
      </c>
      <c r="BF176" s="189">
        <f>IF(N176="snížená",J176,0)</f>
        <v>0</v>
      </c>
      <c r="BG176" s="189">
        <f>IF(N176="zákl. přenesená",J176,0)</f>
        <v>0</v>
      </c>
      <c r="BH176" s="189">
        <f>IF(N176="sníž. přenesená",J176,0)</f>
        <v>0</v>
      </c>
      <c r="BI176" s="189">
        <f>IF(N176="nulová",J176,0)</f>
        <v>0</v>
      </c>
      <c r="BJ176" s="17" t="s">
        <v>83</v>
      </c>
      <c r="BK176" s="189">
        <f>ROUND(I176*H176,2)</f>
        <v>0</v>
      </c>
      <c r="BL176" s="17" t="s">
        <v>132</v>
      </c>
      <c r="BM176" s="188" t="s">
        <v>210</v>
      </c>
    </row>
    <row r="177" spans="2:65" s="35" customFormat="1">
      <c r="B177" s="36"/>
      <c r="D177" s="190" t="s">
        <v>134</v>
      </c>
      <c r="F177" s="191" t="s">
        <v>211</v>
      </c>
      <c r="I177" s="5"/>
      <c r="L177" s="36"/>
      <c r="M177" s="192"/>
      <c r="T177" s="80"/>
      <c r="AT177" s="17" t="s">
        <v>134</v>
      </c>
      <c r="AU177" s="17" t="s">
        <v>85</v>
      </c>
    </row>
    <row r="178" spans="2:65" s="194" customFormat="1">
      <c r="B178" s="193"/>
      <c r="D178" s="195" t="s">
        <v>136</v>
      </c>
      <c r="E178" s="196" t="s">
        <v>1</v>
      </c>
      <c r="F178" s="197" t="s">
        <v>148</v>
      </c>
      <c r="H178" s="196" t="s">
        <v>1</v>
      </c>
      <c r="I178" s="6"/>
      <c r="L178" s="193"/>
      <c r="M178" s="198"/>
      <c r="T178" s="199"/>
      <c r="AT178" s="196" t="s">
        <v>136</v>
      </c>
      <c r="AU178" s="196" t="s">
        <v>85</v>
      </c>
      <c r="AV178" s="194" t="s">
        <v>83</v>
      </c>
      <c r="AW178" s="194" t="s">
        <v>31</v>
      </c>
      <c r="AX178" s="194" t="s">
        <v>75</v>
      </c>
      <c r="AY178" s="196" t="s">
        <v>125</v>
      </c>
    </row>
    <row r="179" spans="2:65" s="201" customFormat="1">
      <c r="B179" s="200"/>
      <c r="D179" s="195" t="s">
        <v>136</v>
      </c>
      <c r="E179" s="202" t="s">
        <v>1</v>
      </c>
      <c r="F179" s="203" t="s">
        <v>149</v>
      </c>
      <c r="H179" s="204">
        <v>81.054000000000002</v>
      </c>
      <c r="I179" s="7"/>
      <c r="L179" s="200"/>
      <c r="M179" s="205"/>
      <c r="T179" s="206"/>
      <c r="AT179" s="202" t="s">
        <v>136</v>
      </c>
      <c r="AU179" s="202" t="s">
        <v>85</v>
      </c>
      <c r="AV179" s="201" t="s">
        <v>85</v>
      </c>
      <c r="AW179" s="201" t="s">
        <v>31</v>
      </c>
      <c r="AX179" s="201" t="s">
        <v>75</v>
      </c>
      <c r="AY179" s="202" t="s">
        <v>125</v>
      </c>
    </row>
    <row r="180" spans="2:65" s="194" customFormat="1">
      <c r="B180" s="193"/>
      <c r="D180" s="195" t="s">
        <v>136</v>
      </c>
      <c r="E180" s="196" t="s">
        <v>1</v>
      </c>
      <c r="F180" s="197" t="s">
        <v>150</v>
      </c>
      <c r="H180" s="196" t="s">
        <v>1</v>
      </c>
      <c r="I180" s="6"/>
      <c r="L180" s="193"/>
      <c r="M180" s="198"/>
      <c r="T180" s="199"/>
      <c r="AT180" s="196" t="s">
        <v>136</v>
      </c>
      <c r="AU180" s="196" t="s">
        <v>85</v>
      </c>
      <c r="AV180" s="194" t="s">
        <v>83</v>
      </c>
      <c r="AW180" s="194" t="s">
        <v>31</v>
      </c>
      <c r="AX180" s="194" t="s">
        <v>75</v>
      </c>
      <c r="AY180" s="196" t="s">
        <v>125</v>
      </c>
    </row>
    <row r="181" spans="2:65" s="201" customFormat="1">
      <c r="B181" s="200"/>
      <c r="D181" s="195" t="s">
        <v>136</v>
      </c>
      <c r="E181" s="202" t="s">
        <v>1</v>
      </c>
      <c r="F181" s="203" t="s">
        <v>151</v>
      </c>
      <c r="H181" s="204">
        <v>-11.05</v>
      </c>
      <c r="I181" s="7"/>
      <c r="L181" s="200"/>
      <c r="M181" s="205"/>
      <c r="T181" s="206"/>
      <c r="AT181" s="202" t="s">
        <v>136</v>
      </c>
      <c r="AU181" s="202" t="s">
        <v>85</v>
      </c>
      <c r="AV181" s="201" t="s">
        <v>85</v>
      </c>
      <c r="AW181" s="201" t="s">
        <v>31</v>
      </c>
      <c r="AX181" s="201" t="s">
        <v>75</v>
      </c>
      <c r="AY181" s="202" t="s">
        <v>125</v>
      </c>
    </row>
    <row r="182" spans="2:65" s="194" customFormat="1">
      <c r="B182" s="193"/>
      <c r="D182" s="195" t="s">
        <v>136</v>
      </c>
      <c r="E182" s="196" t="s">
        <v>1</v>
      </c>
      <c r="F182" s="197" t="s">
        <v>152</v>
      </c>
      <c r="H182" s="196" t="s">
        <v>1</v>
      </c>
      <c r="I182" s="6"/>
      <c r="L182" s="193"/>
      <c r="M182" s="198"/>
      <c r="T182" s="199"/>
      <c r="AT182" s="196" t="s">
        <v>136</v>
      </c>
      <c r="AU182" s="196" t="s">
        <v>85</v>
      </c>
      <c r="AV182" s="194" t="s">
        <v>83</v>
      </c>
      <c r="AW182" s="194" t="s">
        <v>31</v>
      </c>
      <c r="AX182" s="194" t="s">
        <v>75</v>
      </c>
      <c r="AY182" s="196" t="s">
        <v>125</v>
      </c>
    </row>
    <row r="183" spans="2:65" s="201" customFormat="1">
      <c r="B183" s="200"/>
      <c r="D183" s="195" t="s">
        <v>136</v>
      </c>
      <c r="E183" s="202" t="s">
        <v>1</v>
      </c>
      <c r="F183" s="203" t="s">
        <v>153</v>
      </c>
      <c r="H183" s="204">
        <v>3.9329999999999998</v>
      </c>
      <c r="I183" s="7"/>
      <c r="L183" s="200"/>
      <c r="M183" s="205"/>
      <c r="T183" s="206"/>
      <c r="AT183" s="202" t="s">
        <v>136</v>
      </c>
      <c r="AU183" s="202" t="s">
        <v>85</v>
      </c>
      <c r="AV183" s="201" t="s">
        <v>85</v>
      </c>
      <c r="AW183" s="201" t="s">
        <v>31</v>
      </c>
      <c r="AX183" s="201" t="s">
        <v>75</v>
      </c>
      <c r="AY183" s="202" t="s">
        <v>125</v>
      </c>
    </row>
    <row r="184" spans="2:65" s="201" customFormat="1">
      <c r="B184" s="200"/>
      <c r="D184" s="195" t="s">
        <v>136</v>
      </c>
      <c r="E184" s="202" t="s">
        <v>1</v>
      </c>
      <c r="F184" s="203" t="s">
        <v>154</v>
      </c>
      <c r="H184" s="204">
        <v>3.0000000000000001E-3</v>
      </c>
      <c r="I184" s="7"/>
      <c r="L184" s="200"/>
      <c r="M184" s="205"/>
      <c r="T184" s="206"/>
      <c r="AT184" s="202" t="s">
        <v>136</v>
      </c>
      <c r="AU184" s="202" t="s">
        <v>85</v>
      </c>
      <c r="AV184" s="201" t="s">
        <v>85</v>
      </c>
      <c r="AW184" s="201" t="s">
        <v>31</v>
      </c>
      <c r="AX184" s="201" t="s">
        <v>75</v>
      </c>
      <c r="AY184" s="202" t="s">
        <v>125</v>
      </c>
    </row>
    <row r="185" spans="2:65" s="208" customFormat="1">
      <c r="B185" s="207"/>
      <c r="D185" s="195" t="s">
        <v>136</v>
      </c>
      <c r="E185" s="209" t="s">
        <v>1</v>
      </c>
      <c r="F185" s="210" t="s">
        <v>155</v>
      </c>
      <c r="H185" s="211">
        <v>73.94</v>
      </c>
      <c r="I185" s="8"/>
      <c r="L185" s="207"/>
      <c r="M185" s="212"/>
      <c r="T185" s="213"/>
      <c r="AT185" s="209" t="s">
        <v>136</v>
      </c>
      <c r="AU185" s="209" t="s">
        <v>85</v>
      </c>
      <c r="AV185" s="208" t="s">
        <v>143</v>
      </c>
      <c r="AW185" s="208" t="s">
        <v>31</v>
      </c>
      <c r="AX185" s="208" t="s">
        <v>75</v>
      </c>
      <c r="AY185" s="209" t="s">
        <v>125</v>
      </c>
    </row>
    <row r="186" spans="2:65" s="194" customFormat="1">
      <c r="B186" s="193"/>
      <c r="D186" s="195" t="s">
        <v>136</v>
      </c>
      <c r="E186" s="196" t="s">
        <v>1</v>
      </c>
      <c r="F186" s="197" t="s">
        <v>156</v>
      </c>
      <c r="H186" s="196" t="s">
        <v>1</v>
      </c>
      <c r="I186" s="6"/>
      <c r="L186" s="193"/>
      <c r="M186" s="198"/>
      <c r="T186" s="199"/>
      <c r="AT186" s="196" t="s">
        <v>136</v>
      </c>
      <c r="AU186" s="196" t="s">
        <v>85</v>
      </c>
      <c r="AV186" s="194" t="s">
        <v>83</v>
      </c>
      <c r="AW186" s="194" t="s">
        <v>31</v>
      </c>
      <c r="AX186" s="194" t="s">
        <v>75</v>
      </c>
      <c r="AY186" s="196" t="s">
        <v>125</v>
      </c>
    </row>
    <row r="187" spans="2:65" s="201" customFormat="1">
      <c r="B187" s="200"/>
      <c r="D187" s="195" t="s">
        <v>136</v>
      </c>
      <c r="E187" s="202" t="s">
        <v>1</v>
      </c>
      <c r="F187" s="203" t="s">
        <v>157</v>
      </c>
      <c r="H187" s="204">
        <v>-19.38</v>
      </c>
      <c r="I187" s="7"/>
      <c r="L187" s="200"/>
      <c r="M187" s="205"/>
      <c r="T187" s="206"/>
      <c r="AT187" s="202" t="s">
        <v>136</v>
      </c>
      <c r="AU187" s="202" t="s">
        <v>85</v>
      </c>
      <c r="AV187" s="201" t="s">
        <v>85</v>
      </c>
      <c r="AW187" s="201" t="s">
        <v>31</v>
      </c>
      <c r="AX187" s="201" t="s">
        <v>75</v>
      </c>
      <c r="AY187" s="202" t="s">
        <v>125</v>
      </c>
    </row>
    <row r="188" spans="2:65" s="215" customFormat="1">
      <c r="B188" s="214"/>
      <c r="D188" s="195" t="s">
        <v>136</v>
      </c>
      <c r="E188" s="216" t="s">
        <v>1</v>
      </c>
      <c r="F188" s="217" t="s">
        <v>158</v>
      </c>
      <c r="H188" s="218">
        <v>54.56</v>
      </c>
      <c r="I188" s="9"/>
      <c r="L188" s="214"/>
      <c r="M188" s="219"/>
      <c r="T188" s="220"/>
      <c r="AT188" s="216" t="s">
        <v>136</v>
      </c>
      <c r="AU188" s="216" t="s">
        <v>85</v>
      </c>
      <c r="AV188" s="215" t="s">
        <v>132</v>
      </c>
      <c r="AW188" s="215" t="s">
        <v>31</v>
      </c>
      <c r="AX188" s="215" t="s">
        <v>83</v>
      </c>
      <c r="AY188" s="216" t="s">
        <v>125</v>
      </c>
    </row>
    <row r="189" spans="2:65" s="166" customFormat="1" ht="22.9" customHeight="1">
      <c r="B189" s="165"/>
      <c r="D189" s="167" t="s">
        <v>74</v>
      </c>
      <c r="E189" s="175" t="s">
        <v>212</v>
      </c>
      <c r="F189" s="175" t="s">
        <v>213</v>
      </c>
      <c r="I189" s="3"/>
      <c r="J189" s="176">
        <f>BK189</f>
        <v>0</v>
      </c>
      <c r="L189" s="165"/>
      <c r="M189" s="170"/>
      <c r="P189" s="171">
        <f>SUM(P190:P198)</f>
        <v>0</v>
      </c>
      <c r="R189" s="171">
        <f>SUM(R190:R198)</f>
        <v>0</v>
      </c>
      <c r="T189" s="172">
        <f>SUM(T190:T198)</f>
        <v>0</v>
      </c>
      <c r="AR189" s="167" t="s">
        <v>83</v>
      </c>
      <c r="AT189" s="173" t="s">
        <v>74</v>
      </c>
      <c r="AU189" s="173" t="s">
        <v>83</v>
      </c>
      <c r="AY189" s="167" t="s">
        <v>125</v>
      </c>
      <c r="BK189" s="174">
        <f>SUM(BK190:BK198)</f>
        <v>0</v>
      </c>
    </row>
    <row r="190" spans="2:65" s="35" customFormat="1" ht="24.2" customHeight="1">
      <c r="B190" s="36"/>
      <c r="C190" s="177" t="s">
        <v>8</v>
      </c>
      <c r="D190" s="177" t="s">
        <v>128</v>
      </c>
      <c r="E190" s="178" t="s">
        <v>214</v>
      </c>
      <c r="F190" s="179" t="s">
        <v>215</v>
      </c>
      <c r="G190" s="180" t="s">
        <v>216</v>
      </c>
      <c r="H190" s="181">
        <v>2.9550000000000001</v>
      </c>
      <c r="I190" s="4"/>
      <c r="J190" s="182">
        <f>ROUND(I190*H190,2)</f>
        <v>0</v>
      </c>
      <c r="K190" s="183"/>
      <c r="L190" s="36"/>
      <c r="M190" s="184" t="s">
        <v>1</v>
      </c>
      <c r="N190" s="185" t="s">
        <v>40</v>
      </c>
      <c r="P190" s="186">
        <f>O190*H190</f>
        <v>0</v>
      </c>
      <c r="Q190" s="186">
        <v>0</v>
      </c>
      <c r="R190" s="186">
        <f>Q190*H190</f>
        <v>0</v>
      </c>
      <c r="S190" s="186">
        <v>0</v>
      </c>
      <c r="T190" s="187">
        <f>S190*H190</f>
        <v>0</v>
      </c>
      <c r="AR190" s="188" t="s">
        <v>132</v>
      </c>
      <c r="AT190" s="188" t="s">
        <v>128</v>
      </c>
      <c r="AU190" s="188" t="s">
        <v>85</v>
      </c>
      <c r="AY190" s="17" t="s">
        <v>125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7" t="s">
        <v>83</v>
      </c>
      <c r="BK190" s="189">
        <f>ROUND(I190*H190,2)</f>
        <v>0</v>
      </c>
      <c r="BL190" s="17" t="s">
        <v>132</v>
      </c>
      <c r="BM190" s="188" t="s">
        <v>217</v>
      </c>
    </row>
    <row r="191" spans="2:65" s="35" customFormat="1">
      <c r="B191" s="36"/>
      <c r="D191" s="190" t="s">
        <v>134</v>
      </c>
      <c r="F191" s="191" t="s">
        <v>218</v>
      </c>
      <c r="I191" s="5"/>
      <c r="L191" s="36"/>
      <c r="M191" s="192"/>
      <c r="T191" s="80"/>
      <c r="AT191" s="17" t="s">
        <v>134</v>
      </c>
      <c r="AU191" s="17" t="s">
        <v>85</v>
      </c>
    </row>
    <row r="192" spans="2:65" s="35" customFormat="1" ht="24.2" customHeight="1">
      <c r="B192" s="36"/>
      <c r="C192" s="177" t="s">
        <v>219</v>
      </c>
      <c r="D192" s="177" t="s">
        <v>128</v>
      </c>
      <c r="E192" s="178" t="s">
        <v>220</v>
      </c>
      <c r="F192" s="179" t="s">
        <v>221</v>
      </c>
      <c r="G192" s="180" t="s">
        <v>216</v>
      </c>
      <c r="H192" s="181">
        <v>2.9550000000000001</v>
      </c>
      <c r="I192" s="4"/>
      <c r="J192" s="182">
        <f>ROUND(I192*H192,2)</f>
        <v>0</v>
      </c>
      <c r="K192" s="183"/>
      <c r="L192" s="36"/>
      <c r="M192" s="184" t="s">
        <v>1</v>
      </c>
      <c r="N192" s="185" t="s">
        <v>40</v>
      </c>
      <c r="P192" s="186">
        <f>O192*H192</f>
        <v>0</v>
      </c>
      <c r="Q192" s="186">
        <v>0</v>
      </c>
      <c r="R192" s="186">
        <f>Q192*H192</f>
        <v>0</v>
      </c>
      <c r="S192" s="186">
        <v>0</v>
      </c>
      <c r="T192" s="187">
        <f>S192*H192</f>
        <v>0</v>
      </c>
      <c r="AR192" s="188" t="s">
        <v>132</v>
      </c>
      <c r="AT192" s="188" t="s">
        <v>128</v>
      </c>
      <c r="AU192" s="188" t="s">
        <v>85</v>
      </c>
      <c r="AY192" s="17" t="s">
        <v>125</v>
      </c>
      <c r="BE192" s="189">
        <f>IF(N192="základní",J192,0)</f>
        <v>0</v>
      </c>
      <c r="BF192" s="189">
        <f>IF(N192="snížená",J192,0)</f>
        <v>0</v>
      </c>
      <c r="BG192" s="189">
        <f>IF(N192="zákl. přenesená",J192,0)</f>
        <v>0</v>
      </c>
      <c r="BH192" s="189">
        <f>IF(N192="sníž. přenesená",J192,0)</f>
        <v>0</v>
      </c>
      <c r="BI192" s="189">
        <f>IF(N192="nulová",J192,0)</f>
        <v>0</v>
      </c>
      <c r="BJ192" s="17" t="s">
        <v>83</v>
      </c>
      <c r="BK192" s="189">
        <f>ROUND(I192*H192,2)</f>
        <v>0</v>
      </c>
      <c r="BL192" s="17" t="s">
        <v>132</v>
      </c>
      <c r="BM192" s="188" t="s">
        <v>222</v>
      </c>
    </row>
    <row r="193" spans="2:65" s="35" customFormat="1">
      <c r="B193" s="36"/>
      <c r="D193" s="190" t="s">
        <v>134</v>
      </c>
      <c r="F193" s="191" t="s">
        <v>223</v>
      </c>
      <c r="I193" s="5"/>
      <c r="L193" s="36"/>
      <c r="M193" s="192"/>
      <c r="T193" s="80"/>
      <c r="AT193" s="17" t="s">
        <v>134</v>
      </c>
      <c r="AU193" s="17" t="s">
        <v>85</v>
      </c>
    </row>
    <row r="194" spans="2:65" s="35" customFormat="1" ht="24.2" customHeight="1">
      <c r="B194" s="36"/>
      <c r="C194" s="177" t="s">
        <v>224</v>
      </c>
      <c r="D194" s="177" t="s">
        <v>128</v>
      </c>
      <c r="E194" s="178" t="s">
        <v>225</v>
      </c>
      <c r="F194" s="179" t="s">
        <v>226</v>
      </c>
      <c r="G194" s="180" t="s">
        <v>216</v>
      </c>
      <c r="H194" s="181">
        <v>32.505000000000003</v>
      </c>
      <c r="I194" s="4"/>
      <c r="J194" s="182">
        <f>ROUND(I194*H194,2)</f>
        <v>0</v>
      </c>
      <c r="K194" s="183"/>
      <c r="L194" s="36"/>
      <c r="M194" s="184" t="s">
        <v>1</v>
      </c>
      <c r="N194" s="185" t="s">
        <v>40</v>
      </c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AR194" s="188" t="s">
        <v>132</v>
      </c>
      <c r="AT194" s="188" t="s">
        <v>128</v>
      </c>
      <c r="AU194" s="188" t="s">
        <v>85</v>
      </c>
      <c r="AY194" s="17" t="s">
        <v>125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7" t="s">
        <v>83</v>
      </c>
      <c r="BK194" s="189">
        <f>ROUND(I194*H194,2)</f>
        <v>0</v>
      </c>
      <c r="BL194" s="17" t="s">
        <v>132</v>
      </c>
      <c r="BM194" s="188" t="s">
        <v>227</v>
      </c>
    </row>
    <row r="195" spans="2:65" s="35" customFormat="1">
      <c r="B195" s="36"/>
      <c r="D195" s="190" t="s">
        <v>134</v>
      </c>
      <c r="F195" s="191" t="s">
        <v>228</v>
      </c>
      <c r="I195" s="5"/>
      <c r="L195" s="36"/>
      <c r="M195" s="192"/>
      <c r="T195" s="80"/>
      <c r="AT195" s="17" t="s">
        <v>134</v>
      </c>
      <c r="AU195" s="17" t="s">
        <v>85</v>
      </c>
    </row>
    <row r="196" spans="2:65" s="201" customFormat="1">
      <c r="B196" s="200"/>
      <c r="D196" s="195" t="s">
        <v>136</v>
      </c>
      <c r="F196" s="203" t="s">
        <v>229</v>
      </c>
      <c r="H196" s="204">
        <v>32.505000000000003</v>
      </c>
      <c r="I196" s="7"/>
      <c r="L196" s="200"/>
      <c r="M196" s="205"/>
      <c r="T196" s="206"/>
      <c r="AT196" s="202" t="s">
        <v>136</v>
      </c>
      <c r="AU196" s="202" t="s">
        <v>85</v>
      </c>
      <c r="AV196" s="201" t="s">
        <v>85</v>
      </c>
      <c r="AW196" s="201" t="s">
        <v>3</v>
      </c>
      <c r="AX196" s="201" t="s">
        <v>83</v>
      </c>
      <c r="AY196" s="202" t="s">
        <v>125</v>
      </c>
    </row>
    <row r="197" spans="2:65" s="35" customFormat="1" ht="16.5" customHeight="1">
      <c r="B197" s="36"/>
      <c r="C197" s="177" t="s">
        <v>230</v>
      </c>
      <c r="D197" s="177" t="s">
        <v>128</v>
      </c>
      <c r="E197" s="178" t="s">
        <v>231</v>
      </c>
      <c r="F197" s="179" t="s">
        <v>232</v>
      </c>
      <c r="G197" s="180" t="s">
        <v>216</v>
      </c>
      <c r="H197" s="181">
        <v>2.9550000000000001</v>
      </c>
      <c r="I197" s="4"/>
      <c r="J197" s="182">
        <f>ROUND(I197*H197,2)</f>
        <v>0</v>
      </c>
      <c r="K197" s="183"/>
      <c r="L197" s="36"/>
      <c r="M197" s="184" t="s">
        <v>1</v>
      </c>
      <c r="N197" s="185" t="s">
        <v>40</v>
      </c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AR197" s="188" t="s">
        <v>132</v>
      </c>
      <c r="AT197" s="188" t="s">
        <v>128</v>
      </c>
      <c r="AU197" s="188" t="s">
        <v>85</v>
      </c>
      <c r="AY197" s="17" t="s">
        <v>125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7" t="s">
        <v>83</v>
      </c>
      <c r="BK197" s="189">
        <f>ROUND(I197*H197,2)</f>
        <v>0</v>
      </c>
      <c r="BL197" s="17" t="s">
        <v>132</v>
      </c>
      <c r="BM197" s="188" t="s">
        <v>233</v>
      </c>
    </row>
    <row r="198" spans="2:65" s="35" customFormat="1">
      <c r="B198" s="36"/>
      <c r="D198" s="190" t="s">
        <v>134</v>
      </c>
      <c r="F198" s="191" t="s">
        <v>234</v>
      </c>
      <c r="I198" s="5"/>
      <c r="L198" s="36"/>
      <c r="M198" s="192"/>
      <c r="T198" s="80"/>
      <c r="AT198" s="17" t="s">
        <v>134</v>
      </c>
      <c r="AU198" s="17" t="s">
        <v>85</v>
      </c>
    </row>
    <row r="199" spans="2:65" s="166" customFormat="1" ht="22.9" customHeight="1">
      <c r="B199" s="165"/>
      <c r="D199" s="167" t="s">
        <v>74</v>
      </c>
      <c r="E199" s="175" t="s">
        <v>235</v>
      </c>
      <c r="F199" s="175" t="s">
        <v>236</v>
      </c>
      <c r="I199" s="3"/>
      <c r="J199" s="176">
        <f>BK199</f>
        <v>0</v>
      </c>
      <c r="L199" s="165"/>
      <c r="M199" s="170"/>
      <c r="P199" s="171">
        <f>SUM(P200:P201)</f>
        <v>0</v>
      </c>
      <c r="R199" s="171">
        <f>SUM(R200:R201)</f>
        <v>0</v>
      </c>
      <c r="T199" s="172">
        <f>SUM(T200:T201)</f>
        <v>0</v>
      </c>
      <c r="AR199" s="167" t="s">
        <v>83</v>
      </c>
      <c r="AT199" s="173" t="s">
        <v>74</v>
      </c>
      <c r="AU199" s="173" t="s">
        <v>83</v>
      </c>
      <c r="AY199" s="167" t="s">
        <v>125</v>
      </c>
      <c r="BK199" s="174">
        <f>SUM(BK200:BK201)</f>
        <v>0</v>
      </c>
    </row>
    <row r="200" spans="2:65" s="35" customFormat="1" ht="24.2" customHeight="1">
      <c r="B200" s="36"/>
      <c r="C200" s="177" t="s">
        <v>197</v>
      </c>
      <c r="D200" s="177" t="s">
        <v>128</v>
      </c>
      <c r="E200" s="178" t="s">
        <v>237</v>
      </c>
      <c r="F200" s="179" t="s">
        <v>238</v>
      </c>
      <c r="G200" s="180" t="s">
        <v>216</v>
      </c>
      <c r="H200" s="181">
        <v>0.77700000000000002</v>
      </c>
      <c r="I200" s="4"/>
      <c r="J200" s="182">
        <f>ROUND(I200*H200,2)</f>
        <v>0</v>
      </c>
      <c r="K200" s="183"/>
      <c r="L200" s="36"/>
      <c r="M200" s="184" t="s">
        <v>1</v>
      </c>
      <c r="N200" s="185" t="s">
        <v>40</v>
      </c>
      <c r="P200" s="186">
        <f>O200*H200</f>
        <v>0</v>
      </c>
      <c r="Q200" s="186">
        <v>0</v>
      </c>
      <c r="R200" s="186">
        <f>Q200*H200</f>
        <v>0</v>
      </c>
      <c r="S200" s="186">
        <v>0</v>
      </c>
      <c r="T200" s="187">
        <f>S200*H200</f>
        <v>0</v>
      </c>
      <c r="AR200" s="188" t="s">
        <v>132</v>
      </c>
      <c r="AT200" s="188" t="s">
        <v>128</v>
      </c>
      <c r="AU200" s="188" t="s">
        <v>85</v>
      </c>
      <c r="AY200" s="17" t="s">
        <v>125</v>
      </c>
      <c r="BE200" s="189">
        <f>IF(N200="základní",J200,0)</f>
        <v>0</v>
      </c>
      <c r="BF200" s="189">
        <f>IF(N200="snížená",J200,0)</f>
        <v>0</v>
      </c>
      <c r="BG200" s="189">
        <f>IF(N200="zákl. přenesená",J200,0)</f>
        <v>0</v>
      </c>
      <c r="BH200" s="189">
        <f>IF(N200="sníž. přenesená",J200,0)</f>
        <v>0</v>
      </c>
      <c r="BI200" s="189">
        <f>IF(N200="nulová",J200,0)</f>
        <v>0</v>
      </c>
      <c r="BJ200" s="17" t="s">
        <v>83</v>
      </c>
      <c r="BK200" s="189">
        <f>ROUND(I200*H200,2)</f>
        <v>0</v>
      </c>
      <c r="BL200" s="17" t="s">
        <v>132</v>
      </c>
      <c r="BM200" s="188" t="s">
        <v>239</v>
      </c>
    </row>
    <row r="201" spans="2:65" s="35" customFormat="1">
      <c r="B201" s="36"/>
      <c r="D201" s="190" t="s">
        <v>134</v>
      </c>
      <c r="F201" s="191" t="s">
        <v>240</v>
      </c>
      <c r="I201" s="5"/>
      <c r="L201" s="36"/>
      <c r="M201" s="192"/>
      <c r="T201" s="80"/>
      <c r="AT201" s="17" t="s">
        <v>134</v>
      </c>
      <c r="AU201" s="17" t="s">
        <v>85</v>
      </c>
    </row>
    <row r="202" spans="2:65" s="166" customFormat="1" ht="25.9" customHeight="1">
      <c r="B202" s="165"/>
      <c r="D202" s="167" t="s">
        <v>74</v>
      </c>
      <c r="E202" s="168" t="s">
        <v>241</v>
      </c>
      <c r="F202" s="168" t="s">
        <v>242</v>
      </c>
      <c r="I202" s="3"/>
      <c r="J202" s="169">
        <f>BK202</f>
        <v>0</v>
      </c>
      <c r="L202" s="165"/>
      <c r="M202" s="170"/>
      <c r="P202" s="171">
        <f>P203+P207+P216+P234+P239+P255+P289+P313</f>
        <v>0</v>
      </c>
      <c r="R202" s="171">
        <f>R203+R207+R216+R234+R239+R255+R289+R313</f>
        <v>2.5351701000000002</v>
      </c>
      <c r="T202" s="172">
        <f>T203+T207+T216+T234+T239+T255+T289+T313</f>
        <v>0.39659580000000005</v>
      </c>
      <c r="AR202" s="167" t="s">
        <v>85</v>
      </c>
      <c r="AT202" s="173" t="s">
        <v>74</v>
      </c>
      <c r="AU202" s="173" t="s">
        <v>75</v>
      </c>
      <c r="AY202" s="167" t="s">
        <v>125</v>
      </c>
      <c r="BK202" s="174">
        <f>BK203+BK207+BK216+BK234+BK239+BK255+BK289+BK313</f>
        <v>0</v>
      </c>
    </row>
    <row r="203" spans="2:65" s="166" customFormat="1" ht="22.9" customHeight="1">
      <c r="B203" s="165"/>
      <c r="D203" s="167" t="s">
        <v>74</v>
      </c>
      <c r="E203" s="175" t="s">
        <v>243</v>
      </c>
      <c r="F203" s="175" t="s">
        <v>244</v>
      </c>
      <c r="I203" s="3"/>
      <c r="J203" s="176">
        <f>BK203</f>
        <v>0</v>
      </c>
      <c r="L203" s="165"/>
      <c r="M203" s="170"/>
      <c r="P203" s="171">
        <f>SUM(P204:P206)</f>
        <v>0</v>
      </c>
      <c r="R203" s="171">
        <f>SUM(R204:R206)</f>
        <v>1.36086</v>
      </c>
      <c r="T203" s="172">
        <f>SUM(T204:T206)</f>
        <v>0</v>
      </c>
      <c r="AR203" s="167" t="s">
        <v>85</v>
      </c>
      <c r="AT203" s="173" t="s">
        <v>74</v>
      </c>
      <c r="AU203" s="173" t="s">
        <v>83</v>
      </c>
      <c r="AY203" s="167" t="s">
        <v>125</v>
      </c>
      <c r="BK203" s="174">
        <f>SUM(BK204:BK206)</f>
        <v>0</v>
      </c>
    </row>
    <row r="204" spans="2:65" s="35" customFormat="1" ht="16.5" customHeight="1">
      <c r="B204" s="36"/>
      <c r="C204" s="177" t="s">
        <v>245</v>
      </c>
      <c r="D204" s="177" t="s">
        <v>128</v>
      </c>
      <c r="E204" s="178" t="s">
        <v>246</v>
      </c>
      <c r="F204" s="179" t="s">
        <v>247</v>
      </c>
      <c r="G204" s="180" t="s">
        <v>248</v>
      </c>
      <c r="H204" s="181">
        <v>74</v>
      </c>
      <c r="I204" s="4"/>
      <c r="J204" s="182">
        <f>ROUND(I204*H204,2)</f>
        <v>0</v>
      </c>
      <c r="K204" s="183"/>
      <c r="L204" s="36"/>
      <c r="M204" s="184" t="s">
        <v>1</v>
      </c>
      <c r="N204" s="185" t="s">
        <v>40</v>
      </c>
      <c r="P204" s="186">
        <f>O204*H204</f>
        <v>0</v>
      </c>
      <c r="Q204" s="186">
        <v>3.8999999999999999E-4</v>
      </c>
      <c r="R204" s="186">
        <f>Q204*H204</f>
        <v>2.886E-2</v>
      </c>
      <c r="S204" s="186">
        <v>0</v>
      </c>
      <c r="T204" s="187">
        <f>S204*H204</f>
        <v>0</v>
      </c>
      <c r="AR204" s="188" t="s">
        <v>197</v>
      </c>
      <c r="AT204" s="188" t="s">
        <v>128</v>
      </c>
      <c r="AU204" s="188" t="s">
        <v>85</v>
      </c>
      <c r="AY204" s="17" t="s">
        <v>125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7" t="s">
        <v>83</v>
      </c>
      <c r="BK204" s="189">
        <f>ROUND(I204*H204,2)</f>
        <v>0</v>
      </c>
      <c r="BL204" s="17" t="s">
        <v>197</v>
      </c>
      <c r="BM204" s="188" t="s">
        <v>249</v>
      </c>
    </row>
    <row r="205" spans="2:65" s="35" customFormat="1" ht="16.5" customHeight="1">
      <c r="B205" s="36"/>
      <c r="C205" s="221" t="s">
        <v>250</v>
      </c>
      <c r="D205" s="221" t="s">
        <v>174</v>
      </c>
      <c r="E205" s="222" t="s">
        <v>251</v>
      </c>
      <c r="F205" s="223" t="s">
        <v>252</v>
      </c>
      <c r="G205" s="224" t="s">
        <v>248</v>
      </c>
      <c r="H205" s="225">
        <v>74</v>
      </c>
      <c r="I205" s="10"/>
      <c r="J205" s="226">
        <f>ROUND(I205*H205,2)</f>
        <v>0</v>
      </c>
      <c r="K205" s="227"/>
      <c r="L205" s="228"/>
      <c r="M205" s="229" t="s">
        <v>1</v>
      </c>
      <c r="N205" s="230" t="s">
        <v>40</v>
      </c>
      <c r="P205" s="186">
        <f>O205*H205</f>
        <v>0</v>
      </c>
      <c r="Q205" s="186">
        <v>1.7999999999999999E-2</v>
      </c>
      <c r="R205" s="186">
        <f>Q205*H205</f>
        <v>1.3319999999999999</v>
      </c>
      <c r="S205" s="186">
        <v>0</v>
      </c>
      <c r="T205" s="187">
        <f>S205*H205</f>
        <v>0</v>
      </c>
      <c r="AR205" s="188" t="s">
        <v>253</v>
      </c>
      <c r="AT205" s="188" t="s">
        <v>174</v>
      </c>
      <c r="AU205" s="188" t="s">
        <v>85</v>
      </c>
      <c r="AY205" s="17" t="s">
        <v>125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7" t="s">
        <v>83</v>
      </c>
      <c r="BK205" s="189">
        <f>ROUND(I205*H205,2)</f>
        <v>0</v>
      </c>
      <c r="BL205" s="17" t="s">
        <v>197</v>
      </c>
      <c r="BM205" s="188" t="s">
        <v>254</v>
      </c>
    </row>
    <row r="206" spans="2:65" s="201" customFormat="1">
      <c r="B206" s="200"/>
      <c r="D206" s="195" t="s">
        <v>136</v>
      </c>
      <c r="F206" s="203" t="s">
        <v>255</v>
      </c>
      <c r="H206" s="204">
        <v>74</v>
      </c>
      <c r="I206" s="7"/>
      <c r="L206" s="200"/>
      <c r="M206" s="205"/>
      <c r="T206" s="206"/>
      <c r="AT206" s="202" t="s">
        <v>136</v>
      </c>
      <c r="AU206" s="202" t="s">
        <v>85</v>
      </c>
      <c r="AV206" s="201" t="s">
        <v>85</v>
      </c>
      <c r="AW206" s="201" t="s">
        <v>3</v>
      </c>
      <c r="AX206" s="201" t="s">
        <v>83</v>
      </c>
      <c r="AY206" s="202" t="s">
        <v>125</v>
      </c>
    </row>
    <row r="207" spans="2:65" s="166" customFormat="1" ht="22.9" customHeight="1">
      <c r="B207" s="165"/>
      <c r="D207" s="167" t="s">
        <v>74</v>
      </c>
      <c r="E207" s="175" t="s">
        <v>256</v>
      </c>
      <c r="F207" s="175" t="s">
        <v>257</v>
      </c>
      <c r="I207" s="3"/>
      <c r="J207" s="176">
        <f>BK207</f>
        <v>0</v>
      </c>
      <c r="L207" s="165"/>
      <c r="M207" s="170"/>
      <c r="P207" s="171">
        <f>SUM(P208:P215)</f>
        <v>0</v>
      </c>
      <c r="R207" s="171">
        <f>SUM(R208:R215)</f>
        <v>0.65630250000000001</v>
      </c>
      <c r="T207" s="172">
        <f>SUM(T208:T215)</f>
        <v>0</v>
      </c>
      <c r="AR207" s="167" t="s">
        <v>85</v>
      </c>
      <c r="AT207" s="173" t="s">
        <v>74</v>
      </c>
      <c r="AU207" s="173" t="s">
        <v>83</v>
      </c>
      <c r="AY207" s="167" t="s">
        <v>125</v>
      </c>
      <c r="BK207" s="174">
        <f>SUM(BK208:BK215)</f>
        <v>0</v>
      </c>
    </row>
    <row r="208" spans="2:65" s="35" customFormat="1" ht="24.2" customHeight="1">
      <c r="B208" s="36"/>
      <c r="C208" s="177" t="s">
        <v>258</v>
      </c>
      <c r="D208" s="177" t="s">
        <v>128</v>
      </c>
      <c r="E208" s="178" t="s">
        <v>259</v>
      </c>
      <c r="F208" s="179" t="s">
        <v>260</v>
      </c>
      <c r="G208" s="180" t="s">
        <v>131</v>
      </c>
      <c r="H208" s="181">
        <v>47.25</v>
      </c>
      <c r="I208" s="4"/>
      <c r="J208" s="182">
        <f>ROUND(I208*H208,2)</f>
        <v>0</v>
      </c>
      <c r="K208" s="183"/>
      <c r="L208" s="36"/>
      <c r="M208" s="184" t="s">
        <v>1</v>
      </c>
      <c r="N208" s="185" t="s">
        <v>40</v>
      </c>
      <c r="P208" s="186">
        <f>O208*H208</f>
        <v>0</v>
      </c>
      <c r="Q208" s="186">
        <v>1.379E-2</v>
      </c>
      <c r="R208" s="186">
        <f>Q208*H208</f>
        <v>0.65157750000000003</v>
      </c>
      <c r="S208" s="186">
        <v>0</v>
      </c>
      <c r="T208" s="187">
        <f>S208*H208</f>
        <v>0</v>
      </c>
      <c r="AR208" s="188" t="s">
        <v>197</v>
      </c>
      <c r="AT208" s="188" t="s">
        <v>128</v>
      </c>
      <c r="AU208" s="188" t="s">
        <v>85</v>
      </c>
      <c r="AY208" s="17" t="s">
        <v>125</v>
      </c>
      <c r="BE208" s="189">
        <f>IF(N208="základní",J208,0)</f>
        <v>0</v>
      </c>
      <c r="BF208" s="189">
        <f>IF(N208="snížená",J208,0)</f>
        <v>0</v>
      </c>
      <c r="BG208" s="189">
        <f>IF(N208="zákl. přenesená",J208,0)</f>
        <v>0</v>
      </c>
      <c r="BH208" s="189">
        <f>IF(N208="sníž. přenesená",J208,0)</f>
        <v>0</v>
      </c>
      <c r="BI208" s="189">
        <f>IF(N208="nulová",J208,0)</f>
        <v>0</v>
      </c>
      <c r="BJ208" s="17" t="s">
        <v>83</v>
      </c>
      <c r="BK208" s="189">
        <f>ROUND(I208*H208,2)</f>
        <v>0</v>
      </c>
      <c r="BL208" s="17" t="s">
        <v>197</v>
      </c>
      <c r="BM208" s="188" t="s">
        <v>261</v>
      </c>
    </row>
    <row r="209" spans="2:65" s="35" customFormat="1">
      <c r="B209" s="36"/>
      <c r="D209" s="190" t="s">
        <v>134</v>
      </c>
      <c r="F209" s="191" t="s">
        <v>262</v>
      </c>
      <c r="I209" s="5"/>
      <c r="L209" s="36"/>
      <c r="M209" s="192"/>
      <c r="T209" s="80"/>
      <c r="AT209" s="17" t="s">
        <v>134</v>
      </c>
      <c r="AU209" s="17" t="s">
        <v>85</v>
      </c>
    </row>
    <row r="210" spans="2:65" s="201" customFormat="1">
      <c r="B210" s="200"/>
      <c r="D210" s="195" t="s">
        <v>136</v>
      </c>
      <c r="E210" s="202" t="s">
        <v>1</v>
      </c>
      <c r="F210" s="203" t="s">
        <v>263</v>
      </c>
      <c r="H210" s="204">
        <v>47.25</v>
      </c>
      <c r="I210" s="7"/>
      <c r="L210" s="200"/>
      <c r="M210" s="205"/>
      <c r="T210" s="206"/>
      <c r="AT210" s="202" t="s">
        <v>136</v>
      </c>
      <c r="AU210" s="202" t="s">
        <v>85</v>
      </c>
      <c r="AV210" s="201" t="s">
        <v>85</v>
      </c>
      <c r="AW210" s="201" t="s">
        <v>31</v>
      </c>
      <c r="AX210" s="201" t="s">
        <v>83</v>
      </c>
      <c r="AY210" s="202" t="s">
        <v>125</v>
      </c>
    </row>
    <row r="211" spans="2:65" s="35" customFormat="1" ht="16.5" customHeight="1">
      <c r="B211" s="36"/>
      <c r="C211" s="177" t="s">
        <v>264</v>
      </c>
      <c r="D211" s="177" t="s">
        <v>128</v>
      </c>
      <c r="E211" s="178" t="s">
        <v>265</v>
      </c>
      <c r="F211" s="179" t="s">
        <v>266</v>
      </c>
      <c r="G211" s="180" t="s">
        <v>131</v>
      </c>
      <c r="H211" s="181">
        <v>47.25</v>
      </c>
      <c r="I211" s="4"/>
      <c r="J211" s="182">
        <f>ROUND(I211*H211,2)</f>
        <v>0</v>
      </c>
      <c r="K211" s="183"/>
      <c r="L211" s="36"/>
      <c r="M211" s="184" t="s">
        <v>1</v>
      </c>
      <c r="N211" s="185" t="s">
        <v>40</v>
      </c>
      <c r="P211" s="186">
        <f>O211*H211</f>
        <v>0</v>
      </c>
      <c r="Q211" s="186">
        <v>1E-4</v>
      </c>
      <c r="R211" s="186">
        <f>Q211*H211</f>
        <v>4.725E-3</v>
      </c>
      <c r="S211" s="186">
        <v>0</v>
      </c>
      <c r="T211" s="187">
        <f>S211*H211</f>
        <v>0</v>
      </c>
      <c r="AR211" s="188" t="s">
        <v>197</v>
      </c>
      <c r="AT211" s="188" t="s">
        <v>128</v>
      </c>
      <c r="AU211" s="188" t="s">
        <v>85</v>
      </c>
      <c r="AY211" s="17" t="s">
        <v>125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83</v>
      </c>
      <c r="BK211" s="189">
        <f>ROUND(I211*H211,2)</f>
        <v>0</v>
      </c>
      <c r="BL211" s="17" t="s">
        <v>197</v>
      </c>
      <c r="BM211" s="188" t="s">
        <v>267</v>
      </c>
    </row>
    <row r="212" spans="2:65" s="35" customFormat="1">
      <c r="B212" s="36"/>
      <c r="D212" s="190" t="s">
        <v>134</v>
      </c>
      <c r="F212" s="191" t="s">
        <v>268</v>
      </c>
      <c r="I212" s="5"/>
      <c r="L212" s="36"/>
      <c r="M212" s="192"/>
      <c r="T212" s="80"/>
      <c r="AT212" s="17" t="s">
        <v>134</v>
      </c>
      <c r="AU212" s="17" t="s">
        <v>85</v>
      </c>
    </row>
    <row r="213" spans="2:65" s="201" customFormat="1">
      <c r="B213" s="200"/>
      <c r="D213" s="195" t="s">
        <v>136</v>
      </c>
      <c r="E213" s="202" t="s">
        <v>1</v>
      </c>
      <c r="F213" s="203" t="s">
        <v>269</v>
      </c>
      <c r="H213" s="204">
        <v>47.25</v>
      </c>
      <c r="I213" s="7"/>
      <c r="L213" s="200"/>
      <c r="M213" s="205"/>
      <c r="T213" s="206"/>
      <c r="AT213" s="202" t="s">
        <v>136</v>
      </c>
      <c r="AU213" s="202" t="s">
        <v>85</v>
      </c>
      <c r="AV213" s="201" t="s">
        <v>85</v>
      </c>
      <c r="AW213" s="201" t="s">
        <v>31</v>
      </c>
      <c r="AX213" s="201" t="s">
        <v>83</v>
      </c>
      <c r="AY213" s="202" t="s">
        <v>125</v>
      </c>
    </row>
    <row r="214" spans="2:65" s="35" customFormat="1" ht="24.2" customHeight="1">
      <c r="B214" s="36"/>
      <c r="C214" s="177" t="s">
        <v>7</v>
      </c>
      <c r="D214" s="177" t="s">
        <v>128</v>
      </c>
      <c r="E214" s="178" t="s">
        <v>270</v>
      </c>
      <c r="F214" s="179" t="s">
        <v>271</v>
      </c>
      <c r="G214" s="180" t="s">
        <v>216</v>
      </c>
      <c r="H214" s="181">
        <v>0.65600000000000003</v>
      </c>
      <c r="I214" s="4"/>
      <c r="J214" s="182">
        <f>ROUND(I214*H214,2)</f>
        <v>0</v>
      </c>
      <c r="K214" s="183"/>
      <c r="L214" s="36"/>
      <c r="M214" s="184" t="s">
        <v>1</v>
      </c>
      <c r="N214" s="185" t="s">
        <v>40</v>
      </c>
      <c r="P214" s="186">
        <f>O214*H214</f>
        <v>0</v>
      </c>
      <c r="Q214" s="186">
        <v>0</v>
      </c>
      <c r="R214" s="186">
        <f>Q214*H214</f>
        <v>0</v>
      </c>
      <c r="S214" s="186">
        <v>0</v>
      </c>
      <c r="T214" s="187">
        <f>S214*H214</f>
        <v>0</v>
      </c>
      <c r="AR214" s="188" t="s">
        <v>197</v>
      </c>
      <c r="AT214" s="188" t="s">
        <v>128</v>
      </c>
      <c r="AU214" s="188" t="s">
        <v>85</v>
      </c>
      <c r="AY214" s="17" t="s">
        <v>125</v>
      </c>
      <c r="BE214" s="189">
        <f>IF(N214="základní",J214,0)</f>
        <v>0</v>
      </c>
      <c r="BF214" s="189">
        <f>IF(N214="snížená",J214,0)</f>
        <v>0</v>
      </c>
      <c r="BG214" s="189">
        <f>IF(N214="zákl. přenesená",J214,0)</f>
        <v>0</v>
      </c>
      <c r="BH214" s="189">
        <f>IF(N214="sníž. přenesená",J214,0)</f>
        <v>0</v>
      </c>
      <c r="BI214" s="189">
        <f>IF(N214="nulová",J214,0)</f>
        <v>0</v>
      </c>
      <c r="BJ214" s="17" t="s">
        <v>83</v>
      </c>
      <c r="BK214" s="189">
        <f>ROUND(I214*H214,2)</f>
        <v>0</v>
      </c>
      <c r="BL214" s="17" t="s">
        <v>197</v>
      </c>
      <c r="BM214" s="188" t="s">
        <v>272</v>
      </c>
    </row>
    <row r="215" spans="2:65" s="35" customFormat="1">
      <c r="B215" s="36"/>
      <c r="D215" s="190" t="s">
        <v>134</v>
      </c>
      <c r="F215" s="191" t="s">
        <v>273</v>
      </c>
      <c r="I215" s="5"/>
      <c r="L215" s="36"/>
      <c r="M215" s="192"/>
      <c r="T215" s="80"/>
      <c r="AT215" s="17" t="s">
        <v>134</v>
      </c>
      <c r="AU215" s="17" t="s">
        <v>85</v>
      </c>
    </row>
    <row r="216" spans="2:65" s="166" customFormat="1" ht="22.9" customHeight="1">
      <c r="B216" s="165"/>
      <c r="D216" s="167" t="s">
        <v>74</v>
      </c>
      <c r="E216" s="175" t="s">
        <v>274</v>
      </c>
      <c r="F216" s="175" t="s">
        <v>275</v>
      </c>
      <c r="I216" s="3"/>
      <c r="J216" s="176">
        <f>BK216</f>
        <v>0</v>
      </c>
      <c r="L216" s="165"/>
      <c r="M216" s="170"/>
      <c r="P216" s="171">
        <f>SUM(P217:P233)</f>
        <v>0</v>
      </c>
      <c r="R216" s="171">
        <f>SUM(R217:R233)</f>
        <v>3.2000000000000001E-2</v>
      </c>
      <c r="T216" s="172">
        <f>SUM(T217:T233)</f>
        <v>0.2379358</v>
      </c>
      <c r="AR216" s="167" t="s">
        <v>85</v>
      </c>
      <c r="AT216" s="173" t="s">
        <v>74</v>
      </c>
      <c r="AU216" s="173" t="s">
        <v>83</v>
      </c>
      <c r="AY216" s="167" t="s">
        <v>125</v>
      </c>
      <c r="BK216" s="174">
        <f>SUM(BK217:BK233)</f>
        <v>0</v>
      </c>
    </row>
    <row r="217" spans="2:65" s="35" customFormat="1" ht="16.5" customHeight="1">
      <c r="B217" s="36"/>
      <c r="C217" s="177" t="s">
        <v>276</v>
      </c>
      <c r="D217" s="177" t="s">
        <v>128</v>
      </c>
      <c r="E217" s="178" t="s">
        <v>277</v>
      </c>
      <c r="F217" s="179" t="s">
        <v>278</v>
      </c>
      <c r="G217" s="180" t="s">
        <v>131</v>
      </c>
      <c r="H217" s="181">
        <v>3.71</v>
      </c>
      <c r="I217" s="4"/>
      <c r="J217" s="182">
        <f>ROUND(I217*H217,2)</f>
        <v>0</v>
      </c>
      <c r="K217" s="183"/>
      <c r="L217" s="36"/>
      <c r="M217" s="184" t="s">
        <v>1</v>
      </c>
      <c r="N217" s="185" t="s">
        <v>40</v>
      </c>
      <c r="P217" s="186">
        <f>O217*H217</f>
        <v>0</v>
      </c>
      <c r="Q217" s="186">
        <v>0</v>
      </c>
      <c r="R217" s="186">
        <f>Q217*H217</f>
        <v>0</v>
      </c>
      <c r="S217" s="186">
        <v>1.098E-2</v>
      </c>
      <c r="T217" s="187">
        <f>S217*H217</f>
        <v>4.0735800000000003E-2</v>
      </c>
      <c r="AR217" s="188" t="s">
        <v>197</v>
      </c>
      <c r="AT217" s="188" t="s">
        <v>128</v>
      </c>
      <c r="AU217" s="188" t="s">
        <v>85</v>
      </c>
      <c r="AY217" s="17" t="s">
        <v>125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7" t="s">
        <v>83</v>
      </c>
      <c r="BK217" s="189">
        <f>ROUND(I217*H217,2)</f>
        <v>0</v>
      </c>
      <c r="BL217" s="17" t="s">
        <v>197</v>
      </c>
      <c r="BM217" s="188" t="s">
        <v>279</v>
      </c>
    </row>
    <row r="218" spans="2:65" s="201" customFormat="1">
      <c r="B218" s="200"/>
      <c r="D218" s="195" t="s">
        <v>136</v>
      </c>
      <c r="E218" s="202" t="s">
        <v>1</v>
      </c>
      <c r="F218" s="203" t="s">
        <v>280</v>
      </c>
      <c r="H218" s="204">
        <v>3.71</v>
      </c>
      <c r="I218" s="7"/>
      <c r="L218" s="200"/>
      <c r="M218" s="205"/>
      <c r="T218" s="206"/>
      <c r="AT218" s="202" t="s">
        <v>136</v>
      </c>
      <c r="AU218" s="202" t="s">
        <v>85</v>
      </c>
      <c r="AV218" s="201" t="s">
        <v>85</v>
      </c>
      <c r="AW218" s="201" t="s">
        <v>31</v>
      </c>
      <c r="AX218" s="201" t="s">
        <v>83</v>
      </c>
      <c r="AY218" s="202" t="s">
        <v>125</v>
      </c>
    </row>
    <row r="219" spans="2:65" s="35" customFormat="1" ht="24.2" customHeight="1">
      <c r="B219" s="36"/>
      <c r="C219" s="177" t="s">
        <v>281</v>
      </c>
      <c r="D219" s="177" t="s">
        <v>128</v>
      </c>
      <c r="E219" s="178" t="s">
        <v>282</v>
      </c>
      <c r="F219" s="179" t="s">
        <v>283</v>
      </c>
      <c r="G219" s="180" t="s">
        <v>196</v>
      </c>
      <c r="H219" s="181">
        <v>1</v>
      </c>
      <c r="I219" s="4"/>
      <c r="J219" s="182">
        <f>ROUND(I219*H219,2)</f>
        <v>0</v>
      </c>
      <c r="K219" s="183"/>
      <c r="L219" s="36"/>
      <c r="M219" s="184" t="s">
        <v>1</v>
      </c>
      <c r="N219" s="185" t="s">
        <v>40</v>
      </c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AR219" s="188" t="s">
        <v>197</v>
      </c>
      <c r="AT219" s="188" t="s">
        <v>128</v>
      </c>
      <c r="AU219" s="188" t="s">
        <v>85</v>
      </c>
      <c r="AY219" s="17" t="s">
        <v>125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7" t="s">
        <v>83</v>
      </c>
      <c r="BK219" s="189">
        <f>ROUND(I219*H219,2)</f>
        <v>0</v>
      </c>
      <c r="BL219" s="17" t="s">
        <v>197</v>
      </c>
      <c r="BM219" s="188" t="s">
        <v>284</v>
      </c>
    </row>
    <row r="220" spans="2:65" s="35" customFormat="1">
      <c r="B220" s="36"/>
      <c r="D220" s="190" t="s">
        <v>134</v>
      </c>
      <c r="F220" s="191" t="s">
        <v>285</v>
      </c>
      <c r="I220" s="5"/>
      <c r="L220" s="36"/>
      <c r="M220" s="192"/>
      <c r="T220" s="80"/>
      <c r="AT220" s="17" t="s">
        <v>134</v>
      </c>
      <c r="AU220" s="17" t="s">
        <v>85</v>
      </c>
    </row>
    <row r="221" spans="2:65" s="35" customFormat="1" ht="37.9" customHeight="1">
      <c r="B221" s="36"/>
      <c r="C221" s="221" t="s">
        <v>286</v>
      </c>
      <c r="D221" s="221" t="s">
        <v>174</v>
      </c>
      <c r="E221" s="222" t="s">
        <v>287</v>
      </c>
      <c r="F221" s="223" t="s">
        <v>288</v>
      </c>
      <c r="G221" s="224" t="s">
        <v>196</v>
      </c>
      <c r="H221" s="225">
        <v>1</v>
      </c>
      <c r="I221" s="10"/>
      <c r="J221" s="226">
        <f>ROUND(I221*H221,2)</f>
        <v>0</v>
      </c>
      <c r="K221" s="227"/>
      <c r="L221" s="228"/>
      <c r="M221" s="229" t="s">
        <v>1</v>
      </c>
      <c r="N221" s="230" t="s">
        <v>40</v>
      </c>
      <c r="P221" s="186">
        <f>O221*H221</f>
        <v>0</v>
      </c>
      <c r="Q221" s="186">
        <v>3.2000000000000001E-2</v>
      </c>
      <c r="R221" s="186">
        <f>Q221*H221</f>
        <v>3.2000000000000001E-2</v>
      </c>
      <c r="S221" s="186">
        <v>0</v>
      </c>
      <c r="T221" s="187">
        <f>S221*H221</f>
        <v>0</v>
      </c>
      <c r="AR221" s="188" t="s">
        <v>253</v>
      </c>
      <c r="AT221" s="188" t="s">
        <v>174</v>
      </c>
      <c r="AU221" s="188" t="s">
        <v>85</v>
      </c>
      <c r="AY221" s="17" t="s">
        <v>125</v>
      </c>
      <c r="BE221" s="189">
        <f>IF(N221="základní",J221,0)</f>
        <v>0</v>
      </c>
      <c r="BF221" s="189">
        <f>IF(N221="snížená",J221,0)</f>
        <v>0</v>
      </c>
      <c r="BG221" s="189">
        <f>IF(N221="zákl. přenesená",J221,0)</f>
        <v>0</v>
      </c>
      <c r="BH221" s="189">
        <f>IF(N221="sníž. přenesená",J221,0)</f>
        <v>0</v>
      </c>
      <c r="BI221" s="189">
        <f>IF(N221="nulová",J221,0)</f>
        <v>0</v>
      </c>
      <c r="BJ221" s="17" t="s">
        <v>83</v>
      </c>
      <c r="BK221" s="189">
        <f>ROUND(I221*H221,2)</f>
        <v>0</v>
      </c>
      <c r="BL221" s="17" t="s">
        <v>197</v>
      </c>
      <c r="BM221" s="188" t="s">
        <v>289</v>
      </c>
    </row>
    <row r="222" spans="2:65" s="35" customFormat="1" ht="24.2" customHeight="1">
      <c r="B222" s="36"/>
      <c r="C222" s="177" t="s">
        <v>290</v>
      </c>
      <c r="D222" s="177" t="s">
        <v>128</v>
      </c>
      <c r="E222" s="178" t="s">
        <v>291</v>
      </c>
      <c r="F222" s="179" t="s">
        <v>292</v>
      </c>
      <c r="G222" s="180" t="s">
        <v>196</v>
      </c>
      <c r="H222" s="181">
        <v>1</v>
      </c>
      <c r="I222" s="4"/>
      <c r="J222" s="182">
        <f>ROUND(I222*H222,2)</f>
        <v>0</v>
      </c>
      <c r="K222" s="183"/>
      <c r="L222" s="36"/>
      <c r="M222" s="184" t="s">
        <v>1</v>
      </c>
      <c r="N222" s="185" t="s">
        <v>40</v>
      </c>
      <c r="P222" s="186">
        <f>O222*H222</f>
        <v>0</v>
      </c>
      <c r="Q222" s="186">
        <v>0</v>
      </c>
      <c r="R222" s="186">
        <f>Q222*H222</f>
        <v>0</v>
      </c>
      <c r="S222" s="186">
        <v>1.8E-3</v>
      </c>
      <c r="T222" s="187">
        <f>S222*H222</f>
        <v>1.8E-3</v>
      </c>
      <c r="AR222" s="188" t="s">
        <v>197</v>
      </c>
      <c r="AT222" s="188" t="s">
        <v>128</v>
      </c>
      <c r="AU222" s="188" t="s">
        <v>85</v>
      </c>
      <c r="AY222" s="17" t="s">
        <v>125</v>
      </c>
      <c r="BE222" s="189">
        <f>IF(N222="základní",J222,0)</f>
        <v>0</v>
      </c>
      <c r="BF222" s="189">
        <f>IF(N222="snížená",J222,0)</f>
        <v>0</v>
      </c>
      <c r="BG222" s="189">
        <f>IF(N222="zákl. přenesená",J222,0)</f>
        <v>0</v>
      </c>
      <c r="BH222" s="189">
        <f>IF(N222="sníž. přenesená",J222,0)</f>
        <v>0</v>
      </c>
      <c r="BI222" s="189">
        <f>IF(N222="nulová",J222,0)</f>
        <v>0</v>
      </c>
      <c r="BJ222" s="17" t="s">
        <v>83</v>
      </c>
      <c r="BK222" s="189">
        <f>ROUND(I222*H222,2)</f>
        <v>0</v>
      </c>
      <c r="BL222" s="17" t="s">
        <v>197</v>
      </c>
      <c r="BM222" s="188" t="s">
        <v>293</v>
      </c>
    </row>
    <row r="223" spans="2:65" s="35" customFormat="1">
      <c r="B223" s="36"/>
      <c r="D223" s="190" t="s">
        <v>134</v>
      </c>
      <c r="F223" s="191" t="s">
        <v>294</v>
      </c>
      <c r="I223" s="5"/>
      <c r="L223" s="36"/>
      <c r="M223" s="192"/>
      <c r="T223" s="80"/>
      <c r="AT223" s="17" t="s">
        <v>134</v>
      </c>
      <c r="AU223" s="17" t="s">
        <v>85</v>
      </c>
    </row>
    <row r="224" spans="2:65" s="35" customFormat="1" ht="24.2" customHeight="1">
      <c r="B224" s="36"/>
      <c r="C224" s="177" t="s">
        <v>295</v>
      </c>
      <c r="D224" s="177" t="s">
        <v>128</v>
      </c>
      <c r="E224" s="178" t="s">
        <v>296</v>
      </c>
      <c r="F224" s="179" t="s">
        <v>297</v>
      </c>
      <c r="G224" s="180" t="s">
        <v>166</v>
      </c>
      <c r="H224" s="181">
        <v>10.5</v>
      </c>
      <c r="I224" s="4"/>
      <c r="J224" s="182">
        <f>ROUND(I224*H224,2)</f>
        <v>0</v>
      </c>
      <c r="K224" s="183"/>
      <c r="L224" s="36"/>
      <c r="M224" s="184" t="s">
        <v>1</v>
      </c>
      <c r="N224" s="185" t="s">
        <v>40</v>
      </c>
      <c r="P224" s="186">
        <f>O224*H224</f>
        <v>0</v>
      </c>
      <c r="Q224" s="186">
        <v>0</v>
      </c>
      <c r="R224" s="186">
        <f>Q224*H224</f>
        <v>0</v>
      </c>
      <c r="S224" s="186">
        <v>0.01</v>
      </c>
      <c r="T224" s="187">
        <f>S224*H224</f>
        <v>0.105</v>
      </c>
      <c r="AR224" s="188" t="s">
        <v>197</v>
      </c>
      <c r="AT224" s="188" t="s">
        <v>128</v>
      </c>
      <c r="AU224" s="188" t="s">
        <v>85</v>
      </c>
      <c r="AY224" s="17" t="s">
        <v>125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7" t="s">
        <v>83</v>
      </c>
      <c r="BK224" s="189">
        <f>ROUND(I224*H224,2)</f>
        <v>0</v>
      </c>
      <c r="BL224" s="17" t="s">
        <v>197</v>
      </c>
      <c r="BM224" s="188" t="s">
        <v>298</v>
      </c>
    </row>
    <row r="225" spans="2:65" s="194" customFormat="1">
      <c r="B225" s="193"/>
      <c r="D225" s="195" t="s">
        <v>136</v>
      </c>
      <c r="E225" s="196" t="s">
        <v>1</v>
      </c>
      <c r="F225" s="197" t="s">
        <v>299</v>
      </c>
      <c r="H225" s="196" t="s">
        <v>1</v>
      </c>
      <c r="I225" s="6"/>
      <c r="L225" s="193"/>
      <c r="M225" s="198"/>
      <c r="T225" s="199"/>
      <c r="AT225" s="196" t="s">
        <v>136</v>
      </c>
      <c r="AU225" s="196" t="s">
        <v>85</v>
      </c>
      <c r="AV225" s="194" t="s">
        <v>83</v>
      </c>
      <c r="AW225" s="194" t="s">
        <v>31</v>
      </c>
      <c r="AX225" s="194" t="s">
        <v>75</v>
      </c>
      <c r="AY225" s="196" t="s">
        <v>125</v>
      </c>
    </row>
    <row r="226" spans="2:65" s="201" customFormat="1">
      <c r="B226" s="200"/>
      <c r="D226" s="195" t="s">
        <v>136</v>
      </c>
      <c r="E226" s="202" t="s">
        <v>1</v>
      </c>
      <c r="F226" s="203" t="s">
        <v>300</v>
      </c>
      <c r="H226" s="204">
        <v>10.5</v>
      </c>
      <c r="I226" s="7"/>
      <c r="L226" s="200"/>
      <c r="M226" s="205"/>
      <c r="T226" s="206"/>
      <c r="AT226" s="202" t="s">
        <v>136</v>
      </c>
      <c r="AU226" s="202" t="s">
        <v>85</v>
      </c>
      <c r="AV226" s="201" t="s">
        <v>85</v>
      </c>
      <c r="AW226" s="201" t="s">
        <v>31</v>
      </c>
      <c r="AX226" s="201" t="s">
        <v>83</v>
      </c>
      <c r="AY226" s="202" t="s">
        <v>125</v>
      </c>
    </row>
    <row r="227" spans="2:65" s="35" customFormat="1" ht="21.75" customHeight="1">
      <c r="B227" s="36"/>
      <c r="C227" s="177" t="s">
        <v>301</v>
      </c>
      <c r="D227" s="177" t="s">
        <v>128</v>
      </c>
      <c r="E227" s="178" t="s">
        <v>302</v>
      </c>
      <c r="F227" s="179" t="s">
        <v>303</v>
      </c>
      <c r="G227" s="180" t="s">
        <v>196</v>
      </c>
      <c r="H227" s="181">
        <v>1</v>
      </c>
      <c r="I227" s="4"/>
      <c r="J227" s="182">
        <f>ROUND(I227*H227,2)</f>
        <v>0</v>
      </c>
      <c r="K227" s="183"/>
      <c r="L227" s="36"/>
      <c r="M227" s="184" t="s">
        <v>1</v>
      </c>
      <c r="N227" s="185" t="s">
        <v>40</v>
      </c>
      <c r="P227" s="186">
        <f>O227*H227</f>
        <v>0</v>
      </c>
      <c r="Q227" s="186">
        <v>0</v>
      </c>
      <c r="R227" s="186">
        <f>Q227*H227</f>
        <v>0</v>
      </c>
      <c r="S227" s="186">
        <v>2.8000000000000001E-2</v>
      </c>
      <c r="T227" s="187">
        <f>S227*H227</f>
        <v>2.8000000000000001E-2</v>
      </c>
      <c r="AR227" s="188" t="s">
        <v>197</v>
      </c>
      <c r="AT227" s="188" t="s">
        <v>128</v>
      </c>
      <c r="AU227" s="188" t="s">
        <v>85</v>
      </c>
      <c r="AY227" s="17" t="s">
        <v>125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7" t="s">
        <v>83</v>
      </c>
      <c r="BK227" s="189">
        <f>ROUND(I227*H227,2)</f>
        <v>0</v>
      </c>
      <c r="BL227" s="17" t="s">
        <v>197</v>
      </c>
      <c r="BM227" s="188" t="s">
        <v>304</v>
      </c>
    </row>
    <row r="228" spans="2:65" s="35" customFormat="1">
      <c r="B228" s="36"/>
      <c r="D228" s="190" t="s">
        <v>134</v>
      </c>
      <c r="F228" s="191" t="s">
        <v>305</v>
      </c>
      <c r="I228" s="5"/>
      <c r="L228" s="36"/>
      <c r="M228" s="192"/>
      <c r="T228" s="80"/>
      <c r="AT228" s="17" t="s">
        <v>134</v>
      </c>
      <c r="AU228" s="17" t="s">
        <v>85</v>
      </c>
    </row>
    <row r="229" spans="2:65" s="35" customFormat="1" ht="24.2" customHeight="1">
      <c r="B229" s="36"/>
      <c r="C229" s="177" t="s">
        <v>306</v>
      </c>
      <c r="D229" s="177" t="s">
        <v>128</v>
      </c>
      <c r="E229" s="178" t="s">
        <v>307</v>
      </c>
      <c r="F229" s="179" t="s">
        <v>308</v>
      </c>
      <c r="G229" s="180" t="s">
        <v>166</v>
      </c>
      <c r="H229" s="181">
        <v>12.4</v>
      </c>
      <c r="I229" s="4"/>
      <c r="J229" s="182">
        <f>ROUND(I229*H229,2)</f>
        <v>0</v>
      </c>
      <c r="K229" s="183"/>
      <c r="L229" s="36"/>
      <c r="M229" s="184" t="s">
        <v>1</v>
      </c>
      <c r="N229" s="185" t="s">
        <v>40</v>
      </c>
      <c r="P229" s="186">
        <f>O229*H229</f>
        <v>0</v>
      </c>
      <c r="Q229" s="186">
        <v>0</v>
      </c>
      <c r="R229" s="186">
        <f>Q229*H229</f>
        <v>0</v>
      </c>
      <c r="S229" s="186">
        <v>0</v>
      </c>
      <c r="T229" s="187">
        <f>S229*H229</f>
        <v>0</v>
      </c>
      <c r="AR229" s="188" t="s">
        <v>197</v>
      </c>
      <c r="AT229" s="188" t="s">
        <v>128</v>
      </c>
      <c r="AU229" s="188" t="s">
        <v>85</v>
      </c>
      <c r="AY229" s="17" t="s">
        <v>125</v>
      </c>
      <c r="BE229" s="189">
        <f>IF(N229="základní",J229,0)</f>
        <v>0</v>
      </c>
      <c r="BF229" s="189">
        <f>IF(N229="snížená",J229,0)</f>
        <v>0</v>
      </c>
      <c r="BG229" s="189">
        <f>IF(N229="zákl. přenesená",J229,0)</f>
        <v>0</v>
      </c>
      <c r="BH229" s="189">
        <f>IF(N229="sníž. přenesená",J229,0)</f>
        <v>0</v>
      </c>
      <c r="BI229" s="189">
        <f>IF(N229="nulová",J229,0)</f>
        <v>0</v>
      </c>
      <c r="BJ229" s="17" t="s">
        <v>83</v>
      </c>
      <c r="BK229" s="189">
        <f>ROUND(I229*H229,2)</f>
        <v>0</v>
      </c>
      <c r="BL229" s="17" t="s">
        <v>197</v>
      </c>
      <c r="BM229" s="188" t="s">
        <v>309</v>
      </c>
    </row>
    <row r="230" spans="2:65" s="35" customFormat="1" ht="16.5" customHeight="1">
      <c r="B230" s="36"/>
      <c r="C230" s="177" t="s">
        <v>310</v>
      </c>
      <c r="D230" s="177" t="s">
        <v>128</v>
      </c>
      <c r="E230" s="178" t="s">
        <v>311</v>
      </c>
      <c r="F230" s="179" t="s">
        <v>312</v>
      </c>
      <c r="G230" s="180" t="s">
        <v>196</v>
      </c>
      <c r="H230" s="181">
        <v>1</v>
      </c>
      <c r="I230" s="4"/>
      <c r="J230" s="182">
        <f>ROUND(I230*H230,2)</f>
        <v>0</v>
      </c>
      <c r="K230" s="183"/>
      <c r="L230" s="36"/>
      <c r="M230" s="184" t="s">
        <v>1</v>
      </c>
      <c r="N230" s="185" t="s">
        <v>40</v>
      </c>
      <c r="P230" s="186">
        <f>O230*H230</f>
        <v>0</v>
      </c>
      <c r="Q230" s="186">
        <v>0</v>
      </c>
      <c r="R230" s="186">
        <f>Q230*H230</f>
        <v>0</v>
      </c>
      <c r="S230" s="186">
        <v>0</v>
      </c>
      <c r="T230" s="187">
        <f>S230*H230</f>
        <v>0</v>
      </c>
      <c r="AR230" s="188" t="s">
        <v>197</v>
      </c>
      <c r="AT230" s="188" t="s">
        <v>128</v>
      </c>
      <c r="AU230" s="188" t="s">
        <v>85</v>
      </c>
      <c r="AY230" s="17" t="s">
        <v>125</v>
      </c>
      <c r="BE230" s="189">
        <f>IF(N230="základní",J230,0)</f>
        <v>0</v>
      </c>
      <c r="BF230" s="189">
        <f>IF(N230="snížená",J230,0)</f>
        <v>0</v>
      </c>
      <c r="BG230" s="189">
        <f>IF(N230="zákl. přenesená",J230,0)</f>
        <v>0</v>
      </c>
      <c r="BH230" s="189">
        <f>IF(N230="sníž. přenesená",J230,0)</f>
        <v>0</v>
      </c>
      <c r="BI230" s="189">
        <f>IF(N230="nulová",J230,0)</f>
        <v>0</v>
      </c>
      <c r="BJ230" s="17" t="s">
        <v>83</v>
      </c>
      <c r="BK230" s="189">
        <f>ROUND(I230*H230,2)</f>
        <v>0</v>
      </c>
      <c r="BL230" s="17" t="s">
        <v>197</v>
      </c>
      <c r="BM230" s="188" t="s">
        <v>313</v>
      </c>
    </row>
    <row r="231" spans="2:65" s="35" customFormat="1" ht="16.5" customHeight="1">
      <c r="B231" s="36"/>
      <c r="C231" s="177" t="s">
        <v>314</v>
      </c>
      <c r="D231" s="177" t="s">
        <v>128</v>
      </c>
      <c r="E231" s="178" t="s">
        <v>315</v>
      </c>
      <c r="F231" s="179" t="s">
        <v>316</v>
      </c>
      <c r="G231" s="180" t="s">
        <v>166</v>
      </c>
      <c r="H231" s="181">
        <v>5.2</v>
      </c>
      <c r="I231" s="4"/>
      <c r="J231" s="182">
        <f>ROUND(I231*H231,2)</f>
        <v>0</v>
      </c>
      <c r="K231" s="183"/>
      <c r="L231" s="36"/>
      <c r="M231" s="184" t="s">
        <v>1</v>
      </c>
      <c r="N231" s="185" t="s">
        <v>40</v>
      </c>
      <c r="P231" s="186">
        <f>O231*H231</f>
        <v>0</v>
      </c>
      <c r="Q231" s="186">
        <v>0</v>
      </c>
      <c r="R231" s="186">
        <f>Q231*H231</f>
        <v>0</v>
      </c>
      <c r="S231" s="186">
        <v>1.2E-2</v>
      </c>
      <c r="T231" s="187">
        <f>S231*H231</f>
        <v>6.2400000000000004E-2</v>
      </c>
      <c r="AR231" s="188" t="s">
        <v>197</v>
      </c>
      <c r="AT231" s="188" t="s">
        <v>128</v>
      </c>
      <c r="AU231" s="188" t="s">
        <v>85</v>
      </c>
      <c r="AY231" s="17" t="s">
        <v>125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7" t="s">
        <v>83</v>
      </c>
      <c r="BK231" s="189">
        <f>ROUND(I231*H231,2)</f>
        <v>0</v>
      </c>
      <c r="BL231" s="17" t="s">
        <v>197</v>
      </c>
      <c r="BM231" s="188" t="s">
        <v>317</v>
      </c>
    </row>
    <row r="232" spans="2:65" s="194" customFormat="1">
      <c r="B232" s="193"/>
      <c r="D232" s="195" t="s">
        <v>136</v>
      </c>
      <c r="E232" s="196" t="s">
        <v>1</v>
      </c>
      <c r="F232" s="197" t="s">
        <v>148</v>
      </c>
      <c r="H232" s="196" t="s">
        <v>1</v>
      </c>
      <c r="I232" s="6"/>
      <c r="L232" s="193"/>
      <c r="M232" s="198"/>
      <c r="T232" s="199"/>
      <c r="AT232" s="196" t="s">
        <v>136</v>
      </c>
      <c r="AU232" s="196" t="s">
        <v>85</v>
      </c>
      <c r="AV232" s="194" t="s">
        <v>83</v>
      </c>
      <c r="AW232" s="194" t="s">
        <v>31</v>
      </c>
      <c r="AX232" s="194" t="s">
        <v>75</v>
      </c>
      <c r="AY232" s="196" t="s">
        <v>125</v>
      </c>
    </row>
    <row r="233" spans="2:65" s="201" customFormat="1">
      <c r="B233" s="200"/>
      <c r="D233" s="195" t="s">
        <v>136</v>
      </c>
      <c r="E233" s="202" t="s">
        <v>1</v>
      </c>
      <c r="F233" s="203" t="s">
        <v>318</v>
      </c>
      <c r="H233" s="204">
        <v>5.2</v>
      </c>
      <c r="I233" s="7"/>
      <c r="L233" s="200"/>
      <c r="M233" s="205"/>
      <c r="T233" s="206"/>
      <c r="AT233" s="202" t="s">
        <v>136</v>
      </c>
      <c r="AU233" s="202" t="s">
        <v>85</v>
      </c>
      <c r="AV233" s="201" t="s">
        <v>85</v>
      </c>
      <c r="AW233" s="201" t="s">
        <v>31</v>
      </c>
      <c r="AX233" s="201" t="s">
        <v>83</v>
      </c>
      <c r="AY233" s="202" t="s">
        <v>125</v>
      </c>
    </row>
    <row r="234" spans="2:65" s="166" customFormat="1" ht="22.9" customHeight="1">
      <c r="B234" s="165"/>
      <c r="D234" s="167" t="s">
        <v>74</v>
      </c>
      <c r="E234" s="175" t="s">
        <v>319</v>
      </c>
      <c r="F234" s="175" t="s">
        <v>320</v>
      </c>
      <c r="I234" s="3"/>
      <c r="J234" s="176">
        <f>BK234</f>
        <v>0</v>
      </c>
      <c r="L234" s="165"/>
      <c r="M234" s="170"/>
      <c r="P234" s="171">
        <f>SUM(P235:P238)</f>
        <v>0</v>
      </c>
      <c r="R234" s="171">
        <f>SUM(R235:R238)</f>
        <v>0</v>
      </c>
      <c r="T234" s="172">
        <f>SUM(T235:T238)</f>
        <v>9.1999999999999998E-3</v>
      </c>
      <c r="AR234" s="167" t="s">
        <v>85</v>
      </c>
      <c r="AT234" s="173" t="s">
        <v>74</v>
      </c>
      <c r="AU234" s="173" t="s">
        <v>83</v>
      </c>
      <c r="AY234" s="167" t="s">
        <v>125</v>
      </c>
      <c r="BK234" s="174">
        <f>SUM(BK235:BK238)</f>
        <v>0</v>
      </c>
    </row>
    <row r="235" spans="2:65" s="35" customFormat="1" ht="16.5" customHeight="1">
      <c r="B235" s="36"/>
      <c r="C235" s="177" t="s">
        <v>321</v>
      </c>
      <c r="D235" s="177" t="s">
        <v>128</v>
      </c>
      <c r="E235" s="178" t="s">
        <v>322</v>
      </c>
      <c r="F235" s="179" t="s">
        <v>323</v>
      </c>
      <c r="G235" s="180" t="s">
        <v>131</v>
      </c>
      <c r="H235" s="181">
        <v>2</v>
      </c>
      <c r="I235" s="4"/>
      <c r="J235" s="182">
        <f>ROUND(I235*H235,2)</f>
        <v>0</v>
      </c>
      <c r="K235" s="183"/>
      <c r="L235" s="36"/>
      <c r="M235" s="184" t="s">
        <v>1</v>
      </c>
      <c r="N235" s="185" t="s">
        <v>40</v>
      </c>
      <c r="P235" s="186">
        <f>O235*H235</f>
        <v>0</v>
      </c>
      <c r="Q235" s="186">
        <v>0</v>
      </c>
      <c r="R235" s="186">
        <f>Q235*H235</f>
        <v>0</v>
      </c>
      <c r="S235" s="186">
        <v>4.5999999999999999E-3</v>
      </c>
      <c r="T235" s="187">
        <f>S235*H235</f>
        <v>9.1999999999999998E-3</v>
      </c>
      <c r="AR235" s="188" t="s">
        <v>197</v>
      </c>
      <c r="AT235" s="188" t="s">
        <v>128</v>
      </c>
      <c r="AU235" s="188" t="s">
        <v>85</v>
      </c>
      <c r="AY235" s="17" t="s">
        <v>125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7" t="s">
        <v>83</v>
      </c>
      <c r="BK235" s="189">
        <f>ROUND(I235*H235,2)</f>
        <v>0</v>
      </c>
      <c r="BL235" s="17" t="s">
        <v>197</v>
      </c>
      <c r="BM235" s="188" t="s">
        <v>324</v>
      </c>
    </row>
    <row r="236" spans="2:65" s="194" customFormat="1">
      <c r="B236" s="193"/>
      <c r="D236" s="195" t="s">
        <v>136</v>
      </c>
      <c r="E236" s="196" t="s">
        <v>1</v>
      </c>
      <c r="F236" s="197" t="s">
        <v>299</v>
      </c>
      <c r="H236" s="196" t="s">
        <v>1</v>
      </c>
      <c r="I236" s="6"/>
      <c r="L236" s="193"/>
      <c r="M236" s="198"/>
      <c r="T236" s="199"/>
      <c r="AT236" s="196" t="s">
        <v>136</v>
      </c>
      <c r="AU236" s="196" t="s">
        <v>85</v>
      </c>
      <c r="AV236" s="194" t="s">
        <v>83</v>
      </c>
      <c r="AW236" s="194" t="s">
        <v>31</v>
      </c>
      <c r="AX236" s="194" t="s">
        <v>75</v>
      </c>
      <c r="AY236" s="196" t="s">
        <v>125</v>
      </c>
    </row>
    <row r="237" spans="2:65" s="194" customFormat="1">
      <c r="B237" s="193"/>
      <c r="D237" s="195" t="s">
        <v>136</v>
      </c>
      <c r="E237" s="196" t="s">
        <v>1</v>
      </c>
      <c r="F237" s="197" t="s">
        <v>325</v>
      </c>
      <c r="H237" s="196" t="s">
        <v>1</v>
      </c>
      <c r="I237" s="6"/>
      <c r="L237" s="193"/>
      <c r="M237" s="198"/>
      <c r="T237" s="199"/>
      <c r="AT237" s="196" t="s">
        <v>136</v>
      </c>
      <c r="AU237" s="196" t="s">
        <v>85</v>
      </c>
      <c r="AV237" s="194" t="s">
        <v>83</v>
      </c>
      <c r="AW237" s="194" t="s">
        <v>31</v>
      </c>
      <c r="AX237" s="194" t="s">
        <v>75</v>
      </c>
      <c r="AY237" s="196" t="s">
        <v>125</v>
      </c>
    </row>
    <row r="238" spans="2:65" s="201" customFormat="1">
      <c r="B238" s="200"/>
      <c r="D238" s="195" t="s">
        <v>136</v>
      </c>
      <c r="E238" s="202" t="s">
        <v>1</v>
      </c>
      <c r="F238" s="203" t="s">
        <v>326</v>
      </c>
      <c r="H238" s="204">
        <v>2</v>
      </c>
      <c r="I238" s="7"/>
      <c r="L238" s="200"/>
      <c r="M238" s="205"/>
      <c r="T238" s="206"/>
      <c r="AT238" s="202" t="s">
        <v>136</v>
      </c>
      <c r="AU238" s="202" t="s">
        <v>85</v>
      </c>
      <c r="AV238" s="201" t="s">
        <v>85</v>
      </c>
      <c r="AW238" s="201" t="s">
        <v>31</v>
      </c>
      <c r="AX238" s="201" t="s">
        <v>83</v>
      </c>
      <c r="AY238" s="202" t="s">
        <v>125</v>
      </c>
    </row>
    <row r="239" spans="2:65" s="166" customFormat="1" ht="22.9" customHeight="1">
      <c r="B239" s="165"/>
      <c r="D239" s="167" t="s">
        <v>74</v>
      </c>
      <c r="E239" s="175" t="s">
        <v>327</v>
      </c>
      <c r="F239" s="175" t="s">
        <v>328</v>
      </c>
      <c r="I239" s="3"/>
      <c r="J239" s="176">
        <f>BK239</f>
        <v>0</v>
      </c>
      <c r="L239" s="165"/>
      <c r="M239" s="170"/>
      <c r="P239" s="171">
        <f>SUM(P240:P254)</f>
        <v>0</v>
      </c>
      <c r="R239" s="171">
        <f>SUM(R240:R254)</f>
        <v>0.15995600000000001</v>
      </c>
      <c r="T239" s="172">
        <f>SUM(T240:T254)</f>
        <v>0.14946000000000001</v>
      </c>
      <c r="AR239" s="167" t="s">
        <v>85</v>
      </c>
      <c r="AT239" s="173" t="s">
        <v>74</v>
      </c>
      <c r="AU239" s="173" t="s">
        <v>83</v>
      </c>
      <c r="AY239" s="167" t="s">
        <v>125</v>
      </c>
      <c r="BK239" s="174">
        <f>SUM(BK240:BK254)</f>
        <v>0</v>
      </c>
    </row>
    <row r="240" spans="2:65" s="35" customFormat="1" ht="21.75" customHeight="1">
      <c r="B240" s="36"/>
      <c r="C240" s="177" t="s">
        <v>253</v>
      </c>
      <c r="D240" s="177" t="s">
        <v>128</v>
      </c>
      <c r="E240" s="178" t="s">
        <v>329</v>
      </c>
      <c r="F240" s="179" t="s">
        <v>330</v>
      </c>
      <c r="G240" s="180" t="s">
        <v>131</v>
      </c>
      <c r="H240" s="181">
        <v>47.14</v>
      </c>
      <c r="I240" s="4"/>
      <c r="J240" s="182">
        <f>ROUND(I240*H240,2)</f>
        <v>0</v>
      </c>
      <c r="K240" s="183"/>
      <c r="L240" s="36"/>
      <c r="M240" s="184" t="s">
        <v>1</v>
      </c>
      <c r="N240" s="185" t="s">
        <v>40</v>
      </c>
      <c r="P240" s="186">
        <f>O240*H240</f>
        <v>0</v>
      </c>
      <c r="Q240" s="186">
        <v>0</v>
      </c>
      <c r="R240" s="186">
        <f>Q240*H240</f>
        <v>0</v>
      </c>
      <c r="S240" s="186">
        <v>3.0000000000000001E-3</v>
      </c>
      <c r="T240" s="187">
        <f>S240*H240</f>
        <v>0.14142000000000002</v>
      </c>
      <c r="AR240" s="188" t="s">
        <v>197</v>
      </c>
      <c r="AT240" s="188" t="s">
        <v>128</v>
      </c>
      <c r="AU240" s="188" t="s">
        <v>85</v>
      </c>
      <c r="AY240" s="17" t="s">
        <v>125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7" t="s">
        <v>83</v>
      </c>
      <c r="BK240" s="189">
        <f>ROUND(I240*H240,2)</f>
        <v>0</v>
      </c>
      <c r="BL240" s="17" t="s">
        <v>197</v>
      </c>
      <c r="BM240" s="188" t="s">
        <v>331</v>
      </c>
    </row>
    <row r="241" spans="2:65" s="35" customFormat="1">
      <c r="B241" s="36"/>
      <c r="D241" s="190" t="s">
        <v>134</v>
      </c>
      <c r="F241" s="191" t="s">
        <v>332</v>
      </c>
      <c r="I241" s="5"/>
      <c r="L241" s="36"/>
      <c r="M241" s="192"/>
      <c r="T241" s="80"/>
      <c r="AT241" s="17" t="s">
        <v>134</v>
      </c>
      <c r="AU241" s="17" t="s">
        <v>85</v>
      </c>
    </row>
    <row r="242" spans="2:65" s="201" customFormat="1">
      <c r="B242" s="200"/>
      <c r="D242" s="195" t="s">
        <v>136</v>
      </c>
      <c r="E242" s="202" t="s">
        <v>1</v>
      </c>
      <c r="F242" s="203" t="s">
        <v>333</v>
      </c>
      <c r="H242" s="204">
        <v>47.14</v>
      </c>
      <c r="I242" s="7"/>
      <c r="L242" s="200"/>
      <c r="M242" s="205"/>
      <c r="T242" s="206"/>
      <c r="AT242" s="202" t="s">
        <v>136</v>
      </c>
      <c r="AU242" s="202" t="s">
        <v>85</v>
      </c>
      <c r="AV242" s="201" t="s">
        <v>85</v>
      </c>
      <c r="AW242" s="201" t="s">
        <v>31</v>
      </c>
      <c r="AX242" s="201" t="s">
        <v>83</v>
      </c>
      <c r="AY242" s="202" t="s">
        <v>125</v>
      </c>
    </row>
    <row r="243" spans="2:65" s="35" customFormat="1" ht="24.2" customHeight="1">
      <c r="B243" s="36"/>
      <c r="C243" s="177" t="s">
        <v>334</v>
      </c>
      <c r="D243" s="177" t="s">
        <v>128</v>
      </c>
      <c r="E243" s="178" t="s">
        <v>335</v>
      </c>
      <c r="F243" s="179" t="s">
        <v>336</v>
      </c>
      <c r="G243" s="180" t="s">
        <v>131</v>
      </c>
      <c r="H243" s="181">
        <v>47.14</v>
      </c>
      <c r="I243" s="4"/>
      <c r="J243" s="182">
        <f>ROUND(I243*H243,2)</f>
        <v>0</v>
      </c>
      <c r="K243" s="183"/>
      <c r="L243" s="36"/>
      <c r="M243" s="184" t="s">
        <v>1</v>
      </c>
      <c r="N243" s="185" t="s">
        <v>40</v>
      </c>
      <c r="P243" s="186">
        <f>O243*H243</f>
        <v>0</v>
      </c>
      <c r="Q243" s="186">
        <v>4.0000000000000002E-4</v>
      </c>
      <c r="R243" s="186">
        <f>Q243*H243</f>
        <v>1.8856000000000001E-2</v>
      </c>
      <c r="S243" s="186">
        <v>0</v>
      </c>
      <c r="T243" s="187">
        <f>S243*H243</f>
        <v>0</v>
      </c>
      <c r="AR243" s="188" t="s">
        <v>197</v>
      </c>
      <c r="AT243" s="188" t="s">
        <v>128</v>
      </c>
      <c r="AU243" s="188" t="s">
        <v>85</v>
      </c>
      <c r="AY243" s="17" t="s">
        <v>125</v>
      </c>
      <c r="BE243" s="189">
        <f>IF(N243="základní",J243,0)</f>
        <v>0</v>
      </c>
      <c r="BF243" s="189">
        <f>IF(N243="snížená",J243,0)</f>
        <v>0</v>
      </c>
      <c r="BG243" s="189">
        <f>IF(N243="zákl. přenesená",J243,0)</f>
        <v>0</v>
      </c>
      <c r="BH243" s="189">
        <f>IF(N243="sníž. přenesená",J243,0)</f>
        <v>0</v>
      </c>
      <c r="BI243" s="189">
        <f>IF(N243="nulová",J243,0)</f>
        <v>0</v>
      </c>
      <c r="BJ243" s="17" t="s">
        <v>83</v>
      </c>
      <c r="BK243" s="189">
        <f>ROUND(I243*H243,2)</f>
        <v>0</v>
      </c>
      <c r="BL243" s="17" t="s">
        <v>197</v>
      </c>
      <c r="BM243" s="188" t="s">
        <v>337</v>
      </c>
    </row>
    <row r="244" spans="2:65" s="35" customFormat="1">
      <c r="B244" s="36"/>
      <c r="D244" s="190" t="s">
        <v>134</v>
      </c>
      <c r="F244" s="191" t="s">
        <v>338</v>
      </c>
      <c r="I244" s="5"/>
      <c r="L244" s="36"/>
      <c r="M244" s="192"/>
      <c r="T244" s="80"/>
      <c r="AT244" s="17" t="s">
        <v>134</v>
      </c>
      <c r="AU244" s="17" t="s">
        <v>85</v>
      </c>
    </row>
    <row r="245" spans="2:65" s="35" customFormat="1" ht="24.2" customHeight="1">
      <c r="B245" s="36"/>
      <c r="C245" s="221" t="s">
        <v>339</v>
      </c>
      <c r="D245" s="221" t="s">
        <v>174</v>
      </c>
      <c r="E245" s="222" t="s">
        <v>340</v>
      </c>
      <c r="F245" s="223" t="s">
        <v>341</v>
      </c>
      <c r="G245" s="224" t="s">
        <v>131</v>
      </c>
      <c r="H245" s="225">
        <v>50</v>
      </c>
      <c r="I245" s="10"/>
      <c r="J245" s="226">
        <f>ROUND(I245*H245,2)</f>
        <v>0</v>
      </c>
      <c r="K245" s="227"/>
      <c r="L245" s="228"/>
      <c r="M245" s="229" t="s">
        <v>1</v>
      </c>
      <c r="N245" s="230" t="s">
        <v>40</v>
      </c>
      <c r="P245" s="186">
        <f>O245*H245</f>
        <v>0</v>
      </c>
      <c r="Q245" s="186">
        <v>2.5999999999999999E-3</v>
      </c>
      <c r="R245" s="186">
        <f>Q245*H245</f>
        <v>0.13</v>
      </c>
      <c r="S245" s="186">
        <v>0</v>
      </c>
      <c r="T245" s="187">
        <f>S245*H245</f>
        <v>0</v>
      </c>
      <c r="AR245" s="188" t="s">
        <v>253</v>
      </c>
      <c r="AT245" s="188" t="s">
        <v>174</v>
      </c>
      <c r="AU245" s="188" t="s">
        <v>85</v>
      </c>
      <c r="AY245" s="17" t="s">
        <v>125</v>
      </c>
      <c r="BE245" s="189">
        <f>IF(N245="základní",J245,0)</f>
        <v>0</v>
      </c>
      <c r="BF245" s="189">
        <f>IF(N245="snížená",J245,0)</f>
        <v>0</v>
      </c>
      <c r="BG245" s="189">
        <f>IF(N245="zákl. přenesená",J245,0)</f>
        <v>0</v>
      </c>
      <c r="BH245" s="189">
        <f>IF(N245="sníž. přenesená",J245,0)</f>
        <v>0</v>
      </c>
      <c r="BI245" s="189">
        <f>IF(N245="nulová",J245,0)</f>
        <v>0</v>
      </c>
      <c r="BJ245" s="17" t="s">
        <v>83</v>
      </c>
      <c r="BK245" s="189">
        <f>ROUND(I245*H245,2)</f>
        <v>0</v>
      </c>
      <c r="BL245" s="17" t="s">
        <v>197</v>
      </c>
      <c r="BM245" s="188" t="s">
        <v>342</v>
      </c>
    </row>
    <row r="246" spans="2:65" s="35" customFormat="1" ht="21.75" customHeight="1">
      <c r="B246" s="36"/>
      <c r="C246" s="177" t="s">
        <v>343</v>
      </c>
      <c r="D246" s="177" t="s">
        <v>128</v>
      </c>
      <c r="E246" s="178" t="s">
        <v>344</v>
      </c>
      <c r="F246" s="179" t="s">
        <v>345</v>
      </c>
      <c r="G246" s="180" t="s">
        <v>166</v>
      </c>
      <c r="H246" s="181">
        <v>26.8</v>
      </c>
      <c r="I246" s="4"/>
      <c r="J246" s="182">
        <f>ROUND(I246*H246,2)</f>
        <v>0</v>
      </c>
      <c r="K246" s="183"/>
      <c r="L246" s="36"/>
      <c r="M246" s="184" t="s">
        <v>1</v>
      </c>
      <c r="N246" s="185" t="s">
        <v>40</v>
      </c>
      <c r="P246" s="186">
        <f>O246*H246</f>
        <v>0</v>
      </c>
      <c r="Q246" s="186">
        <v>0</v>
      </c>
      <c r="R246" s="186">
        <f>Q246*H246</f>
        <v>0</v>
      </c>
      <c r="S246" s="186">
        <v>2.9999999999999997E-4</v>
      </c>
      <c r="T246" s="187">
        <f>S246*H246</f>
        <v>8.0400000000000003E-3</v>
      </c>
      <c r="AR246" s="188" t="s">
        <v>197</v>
      </c>
      <c r="AT246" s="188" t="s">
        <v>128</v>
      </c>
      <c r="AU246" s="188" t="s">
        <v>85</v>
      </c>
      <c r="AY246" s="17" t="s">
        <v>125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7" t="s">
        <v>83</v>
      </c>
      <c r="BK246" s="189">
        <f>ROUND(I246*H246,2)</f>
        <v>0</v>
      </c>
      <c r="BL246" s="17" t="s">
        <v>197</v>
      </c>
      <c r="BM246" s="188" t="s">
        <v>346</v>
      </c>
    </row>
    <row r="247" spans="2:65" s="35" customFormat="1">
      <c r="B247" s="36"/>
      <c r="D247" s="190" t="s">
        <v>134</v>
      </c>
      <c r="F247" s="191" t="s">
        <v>347</v>
      </c>
      <c r="I247" s="5"/>
      <c r="L247" s="36"/>
      <c r="M247" s="192"/>
      <c r="T247" s="80"/>
      <c r="AT247" s="17" t="s">
        <v>134</v>
      </c>
      <c r="AU247" s="17" t="s">
        <v>85</v>
      </c>
    </row>
    <row r="248" spans="2:65" s="201" customFormat="1">
      <c r="B248" s="200"/>
      <c r="D248" s="195" t="s">
        <v>136</v>
      </c>
      <c r="E248" s="202" t="s">
        <v>1</v>
      </c>
      <c r="F248" s="203" t="s">
        <v>348</v>
      </c>
      <c r="H248" s="204">
        <v>26.8</v>
      </c>
      <c r="I248" s="7"/>
      <c r="L248" s="200"/>
      <c r="M248" s="205"/>
      <c r="T248" s="206"/>
      <c r="AT248" s="202" t="s">
        <v>136</v>
      </c>
      <c r="AU248" s="202" t="s">
        <v>85</v>
      </c>
      <c r="AV248" s="201" t="s">
        <v>85</v>
      </c>
      <c r="AW248" s="201" t="s">
        <v>31</v>
      </c>
      <c r="AX248" s="201" t="s">
        <v>75</v>
      </c>
      <c r="AY248" s="202" t="s">
        <v>125</v>
      </c>
    </row>
    <row r="249" spans="2:65" s="215" customFormat="1">
      <c r="B249" s="214"/>
      <c r="D249" s="195" t="s">
        <v>136</v>
      </c>
      <c r="E249" s="216" t="s">
        <v>1</v>
      </c>
      <c r="F249" s="217" t="s">
        <v>158</v>
      </c>
      <c r="H249" s="218">
        <v>26.8</v>
      </c>
      <c r="I249" s="9"/>
      <c r="L249" s="214"/>
      <c r="M249" s="219"/>
      <c r="T249" s="220"/>
      <c r="AT249" s="216" t="s">
        <v>136</v>
      </c>
      <c r="AU249" s="216" t="s">
        <v>85</v>
      </c>
      <c r="AV249" s="215" t="s">
        <v>132</v>
      </c>
      <c r="AW249" s="215" t="s">
        <v>31</v>
      </c>
      <c r="AX249" s="215" t="s">
        <v>83</v>
      </c>
      <c r="AY249" s="216" t="s">
        <v>125</v>
      </c>
    </row>
    <row r="250" spans="2:65" s="35" customFormat="1" ht="16.5" customHeight="1">
      <c r="B250" s="36"/>
      <c r="C250" s="177" t="s">
        <v>349</v>
      </c>
      <c r="D250" s="177" t="s">
        <v>128</v>
      </c>
      <c r="E250" s="178" t="s">
        <v>350</v>
      </c>
      <c r="F250" s="179" t="s">
        <v>351</v>
      </c>
      <c r="G250" s="180" t="s">
        <v>166</v>
      </c>
      <c r="H250" s="181">
        <v>28</v>
      </c>
      <c r="I250" s="4"/>
      <c r="J250" s="182">
        <f>ROUND(I250*H250,2)</f>
        <v>0</v>
      </c>
      <c r="K250" s="183"/>
      <c r="L250" s="36"/>
      <c r="M250" s="184" t="s">
        <v>1</v>
      </c>
      <c r="N250" s="185" t="s">
        <v>40</v>
      </c>
      <c r="P250" s="186">
        <f>O250*H250</f>
        <v>0</v>
      </c>
      <c r="Q250" s="186">
        <v>3.0000000000000001E-5</v>
      </c>
      <c r="R250" s="186">
        <f>Q250*H250</f>
        <v>8.4000000000000003E-4</v>
      </c>
      <c r="S250" s="186">
        <v>0</v>
      </c>
      <c r="T250" s="187">
        <f>S250*H250</f>
        <v>0</v>
      </c>
      <c r="AR250" s="188" t="s">
        <v>197</v>
      </c>
      <c r="AT250" s="188" t="s">
        <v>128</v>
      </c>
      <c r="AU250" s="188" t="s">
        <v>85</v>
      </c>
      <c r="AY250" s="17" t="s">
        <v>125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7" t="s">
        <v>83</v>
      </c>
      <c r="BK250" s="189">
        <f>ROUND(I250*H250,2)</f>
        <v>0</v>
      </c>
      <c r="BL250" s="17" t="s">
        <v>197</v>
      </c>
      <c r="BM250" s="188" t="s">
        <v>352</v>
      </c>
    </row>
    <row r="251" spans="2:65" s="35" customFormat="1">
      <c r="B251" s="36"/>
      <c r="D251" s="190" t="s">
        <v>134</v>
      </c>
      <c r="F251" s="191" t="s">
        <v>353</v>
      </c>
      <c r="I251" s="5"/>
      <c r="L251" s="36"/>
      <c r="M251" s="192"/>
      <c r="T251" s="80"/>
      <c r="AT251" s="17" t="s">
        <v>134</v>
      </c>
      <c r="AU251" s="17" t="s">
        <v>85</v>
      </c>
    </row>
    <row r="252" spans="2:65" s="35" customFormat="1" ht="16.5" customHeight="1">
      <c r="B252" s="36"/>
      <c r="C252" s="221" t="s">
        <v>354</v>
      </c>
      <c r="D252" s="221" t="s">
        <v>174</v>
      </c>
      <c r="E252" s="222" t="s">
        <v>355</v>
      </c>
      <c r="F252" s="223" t="s">
        <v>356</v>
      </c>
      <c r="G252" s="224" t="s">
        <v>166</v>
      </c>
      <c r="H252" s="225">
        <v>27</v>
      </c>
      <c r="I252" s="10"/>
      <c r="J252" s="226">
        <f>ROUND(I252*H252,2)</f>
        <v>0</v>
      </c>
      <c r="K252" s="227"/>
      <c r="L252" s="228"/>
      <c r="M252" s="229" t="s">
        <v>1</v>
      </c>
      <c r="N252" s="230" t="s">
        <v>40</v>
      </c>
      <c r="P252" s="186">
        <f>O252*H252</f>
        <v>0</v>
      </c>
      <c r="Q252" s="186">
        <v>3.8000000000000002E-4</v>
      </c>
      <c r="R252" s="186">
        <f>Q252*H252</f>
        <v>1.026E-2</v>
      </c>
      <c r="S252" s="186">
        <v>0</v>
      </c>
      <c r="T252" s="187">
        <f>S252*H252</f>
        <v>0</v>
      </c>
      <c r="AR252" s="188" t="s">
        <v>253</v>
      </c>
      <c r="AT252" s="188" t="s">
        <v>174</v>
      </c>
      <c r="AU252" s="188" t="s">
        <v>85</v>
      </c>
      <c r="AY252" s="17" t="s">
        <v>125</v>
      </c>
      <c r="BE252" s="189">
        <f>IF(N252="základní",J252,0)</f>
        <v>0</v>
      </c>
      <c r="BF252" s="189">
        <f>IF(N252="snížená",J252,0)</f>
        <v>0</v>
      </c>
      <c r="BG252" s="189">
        <f>IF(N252="zákl. přenesená",J252,0)</f>
        <v>0</v>
      </c>
      <c r="BH252" s="189">
        <f>IF(N252="sníž. přenesená",J252,0)</f>
        <v>0</v>
      </c>
      <c r="BI252" s="189">
        <f>IF(N252="nulová",J252,0)</f>
        <v>0</v>
      </c>
      <c r="BJ252" s="17" t="s">
        <v>83</v>
      </c>
      <c r="BK252" s="189">
        <f>ROUND(I252*H252,2)</f>
        <v>0</v>
      </c>
      <c r="BL252" s="17" t="s">
        <v>197</v>
      </c>
      <c r="BM252" s="188" t="s">
        <v>357</v>
      </c>
    </row>
    <row r="253" spans="2:65" s="35" customFormat="1" ht="24.2" customHeight="1">
      <c r="B253" s="36"/>
      <c r="C253" s="177" t="s">
        <v>358</v>
      </c>
      <c r="D253" s="177" t="s">
        <v>128</v>
      </c>
      <c r="E253" s="178" t="s">
        <v>359</v>
      </c>
      <c r="F253" s="179" t="s">
        <v>360</v>
      </c>
      <c r="G253" s="180" t="s">
        <v>216</v>
      </c>
      <c r="H253" s="181">
        <v>0.16</v>
      </c>
      <c r="I253" s="4"/>
      <c r="J253" s="182">
        <f>ROUND(I253*H253,2)</f>
        <v>0</v>
      </c>
      <c r="K253" s="183"/>
      <c r="L253" s="36"/>
      <c r="M253" s="184" t="s">
        <v>1</v>
      </c>
      <c r="N253" s="185" t="s">
        <v>40</v>
      </c>
      <c r="P253" s="186">
        <f>O253*H253</f>
        <v>0</v>
      </c>
      <c r="Q253" s="186">
        <v>0</v>
      </c>
      <c r="R253" s="186">
        <f>Q253*H253</f>
        <v>0</v>
      </c>
      <c r="S253" s="186">
        <v>0</v>
      </c>
      <c r="T253" s="187">
        <f>S253*H253</f>
        <v>0</v>
      </c>
      <c r="AR253" s="188" t="s">
        <v>197</v>
      </c>
      <c r="AT253" s="188" t="s">
        <v>128</v>
      </c>
      <c r="AU253" s="188" t="s">
        <v>85</v>
      </c>
      <c r="AY253" s="17" t="s">
        <v>125</v>
      </c>
      <c r="BE253" s="189">
        <f>IF(N253="základní",J253,0)</f>
        <v>0</v>
      </c>
      <c r="BF253" s="189">
        <f>IF(N253="snížená",J253,0)</f>
        <v>0</v>
      </c>
      <c r="BG253" s="189">
        <f>IF(N253="zákl. přenesená",J253,0)</f>
        <v>0</v>
      </c>
      <c r="BH253" s="189">
        <f>IF(N253="sníž. přenesená",J253,0)</f>
        <v>0</v>
      </c>
      <c r="BI253" s="189">
        <f>IF(N253="nulová",J253,0)</f>
        <v>0</v>
      </c>
      <c r="BJ253" s="17" t="s">
        <v>83</v>
      </c>
      <c r="BK253" s="189">
        <f>ROUND(I253*H253,2)</f>
        <v>0</v>
      </c>
      <c r="BL253" s="17" t="s">
        <v>197</v>
      </c>
      <c r="BM253" s="188" t="s">
        <v>361</v>
      </c>
    </row>
    <row r="254" spans="2:65" s="35" customFormat="1">
      <c r="B254" s="36"/>
      <c r="D254" s="190" t="s">
        <v>134</v>
      </c>
      <c r="F254" s="191" t="s">
        <v>362</v>
      </c>
      <c r="I254" s="5"/>
      <c r="L254" s="36"/>
      <c r="M254" s="192"/>
      <c r="T254" s="80"/>
      <c r="AT254" s="17" t="s">
        <v>134</v>
      </c>
      <c r="AU254" s="17" t="s">
        <v>85</v>
      </c>
    </row>
    <row r="255" spans="2:65" s="166" customFormat="1" ht="22.9" customHeight="1">
      <c r="B255" s="165"/>
      <c r="D255" s="167" t="s">
        <v>74</v>
      </c>
      <c r="E255" s="175" t="s">
        <v>363</v>
      </c>
      <c r="F255" s="175" t="s">
        <v>364</v>
      </c>
      <c r="I255" s="3"/>
      <c r="J255" s="176">
        <f>BK255</f>
        <v>0</v>
      </c>
      <c r="L255" s="165"/>
      <c r="M255" s="170"/>
      <c r="P255" s="171">
        <f>SUM(P256:P288)</f>
        <v>0</v>
      </c>
      <c r="R255" s="171">
        <f>SUM(R256:R288)</f>
        <v>3.2113000000000003E-2</v>
      </c>
      <c r="T255" s="172">
        <f>SUM(T256:T288)</f>
        <v>0</v>
      </c>
      <c r="AR255" s="167" t="s">
        <v>85</v>
      </c>
      <c r="AT255" s="173" t="s">
        <v>74</v>
      </c>
      <c r="AU255" s="173" t="s">
        <v>83</v>
      </c>
      <c r="AY255" s="167" t="s">
        <v>125</v>
      </c>
      <c r="BK255" s="174">
        <f>SUM(BK256:BK288)</f>
        <v>0</v>
      </c>
    </row>
    <row r="256" spans="2:65" s="35" customFormat="1" ht="24.2" customHeight="1">
      <c r="B256" s="36"/>
      <c r="C256" s="177" t="s">
        <v>365</v>
      </c>
      <c r="D256" s="177" t="s">
        <v>128</v>
      </c>
      <c r="E256" s="178" t="s">
        <v>366</v>
      </c>
      <c r="F256" s="179" t="s">
        <v>367</v>
      </c>
      <c r="G256" s="180" t="s">
        <v>131</v>
      </c>
      <c r="H256" s="181">
        <v>7.42</v>
      </c>
      <c r="I256" s="4"/>
      <c r="J256" s="182">
        <f>ROUND(I256*H256,2)</f>
        <v>0</v>
      </c>
      <c r="K256" s="183"/>
      <c r="L256" s="36"/>
      <c r="M256" s="184" t="s">
        <v>1</v>
      </c>
      <c r="N256" s="185" t="s">
        <v>40</v>
      </c>
      <c r="P256" s="186">
        <f>O256*H256</f>
        <v>0</v>
      </c>
      <c r="Q256" s="186">
        <v>2.0000000000000002E-5</v>
      </c>
      <c r="R256" s="186">
        <f>Q256*H256</f>
        <v>1.484E-4</v>
      </c>
      <c r="S256" s="186">
        <v>0</v>
      </c>
      <c r="T256" s="187">
        <f>S256*H256</f>
        <v>0</v>
      </c>
      <c r="AR256" s="188" t="s">
        <v>197</v>
      </c>
      <c r="AT256" s="188" t="s">
        <v>128</v>
      </c>
      <c r="AU256" s="188" t="s">
        <v>85</v>
      </c>
      <c r="AY256" s="17" t="s">
        <v>125</v>
      </c>
      <c r="BE256" s="189">
        <f>IF(N256="základní",J256,0)</f>
        <v>0</v>
      </c>
      <c r="BF256" s="189">
        <f>IF(N256="snížená",J256,0)</f>
        <v>0</v>
      </c>
      <c r="BG256" s="189">
        <f>IF(N256="zákl. přenesená",J256,0)</f>
        <v>0</v>
      </c>
      <c r="BH256" s="189">
        <f>IF(N256="sníž. přenesená",J256,0)</f>
        <v>0</v>
      </c>
      <c r="BI256" s="189">
        <f>IF(N256="nulová",J256,0)</f>
        <v>0</v>
      </c>
      <c r="BJ256" s="17" t="s">
        <v>83</v>
      </c>
      <c r="BK256" s="189">
        <f>ROUND(I256*H256,2)</f>
        <v>0</v>
      </c>
      <c r="BL256" s="17" t="s">
        <v>197</v>
      </c>
      <c r="BM256" s="188" t="s">
        <v>368</v>
      </c>
    </row>
    <row r="257" spans="2:65" s="35" customFormat="1">
      <c r="B257" s="36"/>
      <c r="D257" s="190" t="s">
        <v>134</v>
      </c>
      <c r="F257" s="191" t="s">
        <v>369</v>
      </c>
      <c r="I257" s="5"/>
      <c r="L257" s="36"/>
      <c r="M257" s="192"/>
      <c r="T257" s="80"/>
      <c r="AT257" s="17" t="s">
        <v>134</v>
      </c>
      <c r="AU257" s="17" t="s">
        <v>85</v>
      </c>
    </row>
    <row r="258" spans="2:65" s="194" customFormat="1">
      <c r="B258" s="193"/>
      <c r="D258" s="195" t="s">
        <v>136</v>
      </c>
      <c r="E258" s="196" t="s">
        <v>1</v>
      </c>
      <c r="F258" s="197" t="s">
        <v>370</v>
      </c>
      <c r="H258" s="196" t="s">
        <v>1</v>
      </c>
      <c r="I258" s="6"/>
      <c r="L258" s="193"/>
      <c r="M258" s="198"/>
      <c r="T258" s="199"/>
      <c r="AT258" s="196" t="s">
        <v>136</v>
      </c>
      <c r="AU258" s="196" t="s">
        <v>85</v>
      </c>
      <c r="AV258" s="194" t="s">
        <v>83</v>
      </c>
      <c r="AW258" s="194" t="s">
        <v>31</v>
      </c>
      <c r="AX258" s="194" t="s">
        <v>75</v>
      </c>
      <c r="AY258" s="196" t="s">
        <v>125</v>
      </c>
    </row>
    <row r="259" spans="2:65" s="201" customFormat="1">
      <c r="B259" s="200"/>
      <c r="D259" s="195" t="s">
        <v>136</v>
      </c>
      <c r="E259" s="202" t="s">
        <v>1</v>
      </c>
      <c r="F259" s="203" t="s">
        <v>371</v>
      </c>
      <c r="H259" s="204">
        <v>7.42</v>
      </c>
      <c r="I259" s="7"/>
      <c r="L259" s="200"/>
      <c r="M259" s="205"/>
      <c r="T259" s="206"/>
      <c r="AT259" s="202" t="s">
        <v>136</v>
      </c>
      <c r="AU259" s="202" t="s">
        <v>85</v>
      </c>
      <c r="AV259" s="201" t="s">
        <v>85</v>
      </c>
      <c r="AW259" s="201" t="s">
        <v>31</v>
      </c>
      <c r="AX259" s="201" t="s">
        <v>83</v>
      </c>
      <c r="AY259" s="202" t="s">
        <v>125</v>
      </c>
    </row>
    <row r="260" spans="2:65" s="35" customFormat="1" ht="24.2" customHeight="1">
      <c r="B260" s="36"/>
      <c r="C260" s="177" t="s">
        <v>372</v>
      </c>
      <c r="D260" s="177" t="s">
        <v>128</v>
      </c>
      <c r="E260" s="178" t="s">
        <v>373</v>
      </c>
      <c r="F260" s="179" t="s">
        <v>374</v>
      </c>
      <c r="G260" s="180" t="s">
        <v>131</v>
      </c>
      <c r="H260" s="181">
        <v>7.42</v>
      </c>
      <c r="I260" s="4"/>
      <c r="J260" s="182">
        <f>ROUND(I260*H260,2)</f>
        <v>0</v>
      </c>
      <c r="K260" s="183"/>
      <c r="L260" s="36"/>
      <c r="M260" s="184" t="s">
        <v>1</v>
      </c>
      <c r="N260" s="185" t="s">
        <v>40</v>
      </c>
      <c r="P260" s="186">
        <f>O260*H260</f>
        <v>0</v>
      </c>
      <c r="Q260" s="186">
        <v>1.7000000000000001E-4</v>
      </c>
      <c r="R260" s="186">
        <f>Q260*H260</f>
        <v>1.2614E-3</v>
      </c>
      <c r="S260" s="186">
        <v>0</v>
      </c>
      <c r="T260" s="187">
        <f>S260*H260</f>
        <v>0</v>
      </c>
      <c r="AR260" s="188" t="s">
        <v>197</v>
      </c>
      <c r="AT260" s="188" t="s">
        <v>128</v>
      </c>
      <c r="AU260" s="188" t="s">
        <v>85</v>
      </c>
      <c r="AY260" s="17" t="s">
        <v>125</v>
      </c>
      <c r="BE260" s="189">
        <f>IF(N260="základní",J260,0)</f>
        <v>0</v>
      </c>
      <c r="BF260" s="189">
        <f>IF(N260="snížená",J260,0)</f>
        <v>0</v>
      </c>
      <c r="BG260" s="189">
        <f>IF(N260="zákl. přenesená",J260,0)</f>
        <v>0</v>
      </c>
      <c r="BH260" s="189">
        <f>IF(N260="sníž. přenesená",J260,0)</f>
        <v>0</v>
      </c>
      <c r="BI260" s="189">
        <f>IF(N260="nulová",J260,0)</f>
        <v>0</v>
      </c>
      <c r="BJ260" s="17" t="s">
        <v>83</v>
      </c>
      <c r="BK260" s="189">
        <f>ROUND(I260*H260,2)</f>
        <v>0</v>
      </c>
      <c r="BL260" s="17" t="s">
        <v>197</v>
      </c>
      <c r="BM260" s="188" t="s">
        <v>375</v>
      </c>
    </row>
    <row r="261" spans="2:65" s="35" customFormat="1">
      <c r="B261" s="36"/>
      <c r="D261" s="190" t="s">
        <v>134</v>
      </c>
      <c r="F261" s="191" t="s">
        <v>376</v>
      </c>
      <c r="I261" s="5"/>
      <c r="L261" s="36"/>
      <c r="M261" s="192"/>
      <c r="T261" s="80"/>
      <c r="AT261" s="17" t="s">
        <v>134</v>
      </c>
      <c r="AU261" s="17" t="s">
        <v>85</v>
      </c>
    </row>
    <row r="262" spans="2:65" s="35" customFormat="1" ht="24.2" customHeight="1">
      <c r="B262" s="36"/>
      <c r="C262" s="177" t="s">
        <v>377</v>
      </c>
      <c r="D262" s="177" t="s">
        <v>128</v>
      </c>
      <c r="E262" s="178" t="s">
        <v>378</v>
      </c>
      <c r="F262" s="179" t="s">
        <v>379</v>
      </c>
      <c r="G262" s="180" t="s">
        <v>131</v>
      </c>
      <c r="H262" s="181">
        <v>7.42</v>
      </c>
      <c r="I262" s="4"/>
      <c r="J262" s="182">
        <f>ROUND(I262*H262,2)</f>
        <v>0</v>
      </c>
      <c r="K262" s="183"/>
      <c r="L262" s="36"/>
      <c r="M262" s="184" t="s">
        <v>1</v>
      </c>
      <c r="N262" s="185" t="s">
        <v>40</v>
      </c>
      <c r="P262" s="186">
        <f>O262*H262</f>
        <v>0</v>
      </c>
      <c r="Q262" s="186">
        <v>1.2E-4</v>
      </c>
      <c r="R262" s="186">
        <f>Q262*H262</f>
        <v>8.9040000000000007E-4</v>
      </c>
      <c r="S262" s="186">
        <v>0</v>
      </c>
      <c r="T262" s="187">
        <f>S262*H262</f>
        <v>0</v>
      </c>
      <c r="AR262" s="188" t="s">
        <v>197</v>
      </c>
      <c r="AT262" s="188" t="s">
        <v>128</v>
      </c>
      <c r="AU262" s="188" t="s">
        <v>85</v>
      </c>
      <c r="AY262" s="17" t="s">
        <v>125</v>
      </c>
      <c r="BE262" s="189">
        <f>IF(N262="základní",J262,0)</f>
        <v>0</v>
      </c>
      <c r="BF262" s="189">
        <f>IF(N262="snížená",J262,0)</f>
        <v>0</v>
      </c>
      <c r="BG262" s="189">
        <f>IF(N262="zákl. přenesená",J262,0)</f>
        <v>0</v>
      </c>
      <c r="BH262" s="189">
        <f>IF(N262="sníž. přenesená",J262,0)</f>
        <v>0</v>
      </c>
      <c r="BI262" s="189">
        <f>IF(N262="nulová",J262,0)</f>
        <v>0</v>
      </c>
      <c r="BJ262" s="17" t="s">
        <v>83</v>
      </c>
      <c r="BK262" s="189">
        <f>ROUND(I262*H262,2)</f>
        <v>0</v>
      </c>
      <c r="BL262" s="17" t="s">
        <v>197</v>
      </c>
      <c r="BM262" s="188" t="s">
        <v>380</v>
      </c>
    </row>
    <row r="263" spans="2:65" s="35" customFormat="1">
      <c r="B263" s="36"/>
      <c r="D263" s="190" t="s">
        <v>134</v>
      </c>
      <c r="F263" s="191" t="s">
        <v>381</v>
      </c>
      <c r="I263" s="5"/>
      <c r="L263" s="36"/>
      <c r="M263" s="192"/>
      <c r="T263" s="80"/>
      <c r="AT263" s="17" t="s">
        <v>134</v>
      </c>
      <c r="AU263" s="17" t="s">
        <v>85</v>
      </c>
    </row>
    <row r="264" spans="2:65" s="35" customFormat="1" ht="16.5" customHeight="1">
      <c r="B264" s="36"/>
      <c r="C264" s="177" t="s">
        <v>382</v>
      </c>
      <c r="D264" s="177" t="s">
        <v>128</v>
      </c>
      <c r="E264" s="178" t="s">
        <v>383</v>
      </c>
      <c r="F264" s="179" t="s">
        <v>384</v>
      </c>
      <c r="G264" s="180" t="s">
        <v>131</v>
      </c>
      <c r="H264" s="181">
        <v>66</v>
      </c>
      <c r="I264" s="4"/>
      <c r="J264" s="182">
        <f>ROUND(I264*H264,2)</f>
        <v>0</v>
      </c>
      <c r="K264" s="183"/>
      <c r="L264" s="36"/>
      <c r="M264" s="184" t="s">
        <v>1</v>
      </c>
      <c r="N264" s="185" t="s">
        <v>40</v>
      </c>
      <c r="P264" s="186">
        <f>O264*H264</f>
        <v>0</v>
      </c>
      <c r="Q264" s="186">
        <v>6.9999999999999994E-5</v>
      </c>
      <c r="R264" s="186">
        <f>Q264*H264</f>
        <v>4.62E-3</v>
      </c>
      <c r="S264" s="186">
        <v>0</v>
      </c>
      <c r="T264" s="187">
        <f>S264*H264</f>
        <v>0</v>
      </c>
      <c r="AR264" s="188" t="s">
        <v>197</v>
      </c>
      <c r="AT264" s="188" t="s">
        <v>128</v>
      </c>
      <c r="AU264" s="188" t="s">
        <v>85</v>
      </c>
      <c r="AY264" s="17" t="s">
        <v>125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7" t="s">
        <v>83</v>
      </c>
      <c r="BK264" s="189">
        <f>ROUND(I264*H264,2)</f>
        <v>0</v>
      </c>
      <c r="BL264" s="17" t="s">
        <v>197</v>
      </c>
      <c r="BM264" s="188" t="s">
        <v>385</v>
      </c>
    </row>
    <row r="265" spans="2:65" s="35" customFormat="1">
      <c r="B265" s="36"/>
      <c r="D265" s="190" t="s">
        <v>134</v>
      </c>
      <c r="F265" s="191" t="s">
        <v>386</v>
      </c>
      <c r="I265" s="5"/>
      <c r="L265" s="36"/>
      <c r="M265" s="192"/>
      <c r="T265" s="80"/>
      <c r="AT265" s="17" t="s">
        <v>134</v>
      </c>
      <c r="AU265" s="17" t="s">
        <v>85</v>
      </c>
    </row>
    <row r="266" spans="2:65" s="35" customFormat="1" ht="24.2" customHeight="1">
      <c r="B266" s="36"/>
      <c r="C266" s="177" t="s">
        <v>387</v>
      </c>
      <c r="D266" s="177" t="s">
        <v>128</v>
      </c>
      <c r="E266" s="178" t="s">
        <v>388</v>
      </c>
      <c r="F266" s="179" t="s">
        <v>389</v>
      </c>
      <c r="G266" s="180" t="s">
        <v>131</v>
      </c>
      <c r="H266" s="181">
        <v>66</v>
      </c>
      <c r="I266" s="4"/>
      <c r="J266" s="182">
        <f>ROUND(I266*H266,2)</f>
        <v>0</v>
      </c>
      <c r="K266" s="183"/>
      <c r="L266" s="36"/>
      <c r="M266" s="184" t="s">
        <v>1</v>
      </c>
      <c r="N266" s="185" t="s">
        <v>40</v>
      </c>
      <c r="P266" s="186">
        <f>O266*H266</f>
        <v>0</v>
      </c>
      <c r="Q266" s="186">
        <v>1.2E-4</v>
      </c>
      <c r="R266" s="186">
        <f>Q266*H266</f>
        <v>7.92E-3</v>
      </c>
      <c r="S266" s="186">
        <v>0</v>
      </c>
      <c r="T266" s="187">
        <f>S266*H266</f>
        <v>0</v>
      </c>
      <c r="AR266" s="188" t="s">
        <v>197</v>
      </c>
      <c r="AT266" s="188" t="s">
        <v>128</v>
      </c>
      <c r="AU266" s="188" t="s">
        <v>85</v>
      </c>
      <c r="AY266" s="17" t="s">
        <v>125</v>
      </c>
      <c r="BE266" s="189">
        <f>IF(N266="základní",J266,0)</f>
        <v>0</v>
      </c>
      <c r="BF266" s="189">
        <f>IF(N266="snížená",J266,0)</f>
        <v>0</v>
      </c>
      <c r="BG266" s="189">
        <f>IF(N266="zákl. přenesená",J266,0)</f>
        <v>0</v>
      </c>
      <c r="BH266" s="189">
        <f>IF(N266="sníž. přenesená",J266,0)</f>
        <v>0</v>
      </c>
      <c r="BI266" s="189">
        <f>IF(N266="nulová",J266,0)</f>
        <v>0</v>
      </c>
      <c r="BJ266" s="17" t="s">
        <v>83</v>
      </c>
      <c r="BK266" s="189">
        <f>ROUND(I266*H266,2)</f>
        <v>0</v>
      </c>
      <c r="BL266" s="17" t="s">
        <v>197</v>
      </c>
      <c r="BM266" s="188" t="s">
        <v>390</v>
      </c>
    </row>
    <row r="267" spans="2:65" s="35" customFormat="1">
      <c r="B267" s="36"/>
      <c r="D267" s="190" t="s">
        <v>134</v>
      </c>
      <c r="F267" s="191" t="s">
        <v>391</v>
      </c>
      <c r="I267" s="5"/>
      <c r="L267" s="36"/>
      <c r="M267" s="192"/>
      <c r="T267" s="80"/>
      <c r="AT267" s="17" t="s">
        <v>134</v>
      </c>
      <c r="AU267" s="17" t="s">
        <v>85</v>
      </c>
    </row>
    <row r="268" spans="2:65" s="35" customFormat="1" ht="24.2" customHeight="1">
      <c r="B268" s="36"/>
      <c r="C268" s="177" t="s">
        <v>392</v>
      </c>
      <c r="D268" s="177" t="s">
        <v>128</v>
      </c>
      <c r="E268" s="178" t="s">
        <v>393</v>
      </c>
      <c r="F268" s="179" t="s">
        <v>394</v>
      </c>
      <c r="G268" s="180" t="s">
        <v>131</v>
      </c>
      <c r="H268" s="181">
        <v>45.4</v>
      </c>
      <c r="I268" s="4"/>
      <c r="J268" s="182">
        <f>ROUND(I268*H268,2)</f>
        <v>0</v>
      </c>
      <c r="K268" s="183"/>
      <c r="L268" s="36"/>
      <c r="M268" s="184" t="s">
        <v>1</v>
      </c>
      <c r="N268" s="185" t="s">
        <v>40</v>
      </c>
      <c r="P268" s="186">
        <f>O268*H268</f>
        <v>0</v>
      </c>
      <c r="Q268" s="186">
        <v>1.2E-4</v>
      </c>
      <c r="R268" s="186">
        <f>Q268*H268</f>
        <v>5.4479999999999997E-3</v>
      </c>
      <c r="S268" s="186">
        <v>0</v>
      </c>
      <c r="T268" s="187">
        <f>S268*H268</f>
        <v>0</v>
      </c>
      <c r="AR268" s="188" t="s">
        <v>197</v>
      </c>
      <c r="AT268" s="188" t="s">
        <v>128</v>
      </c>
      <c r="AU268" s="188" t="s">
        <v>85</v>
      </c>
      <c r="AY268" s="17" t="s">
        <v>125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7" t="s">
        <v>83</v>
      </c>
      <c r="BK268" s="189">
        <f>ROUND(I268*H268,2)</f>
        <v>0</v>
      </c>
      <c r="BL268" s="17" t="s">
        <v>197</v>
      </c>
      <c r="BM268" s="188" t="s">
        <v>395</v>
      </c>
    </row>
    <row r="269" spans="2:65" s="35" customFormat="1">
      <c r="B269" s="36"/>
      <c r="D269" s="190" t="s">
        <v>134</v>
      </c>
      <c r="F269" s="191" t="s">
        <v>396</v>
      </c>
      <c r="I269" s="5"/>
      <c r="L269" s="36"/>
      <c r="M269" s="192"/>
      <c r="T269" s="80"/>
      <c r="AT269" s="17" t="s">
        <v>134</v>
      </c>
      <c r="AU269" s="17" t="s">
        <v>85</v>
      </c>
    </row>
    <row r="270" spans="2:65" s="35" customFormat="1" ht="24.2" customHeight="1">
      <c r="B270" s="36"/>
      <c r="C270" s="177" t="s">
        <v>397</v>
      </c>
      <c r="D270" s="177" t="s">
        <v>128</v>
      </c>
      <c r="E270" s="178" t="s">
        <v>398</v>
      </c>
      <c r="F270" s="179" t="s">
        <v>399</v>
      </c>
      <c r="G270" s="180" t="s">
        <v>131</v>
      </c>
      <c r="H270" s="181">
        <v>11.7</v>
      </c>
      <c r="I270" s="4"/>
      <c r="J270" s="182">
        <f>ROUND(I270*H270,2)</f>
        <v>0</v>
      </c>
      <c r="K270" s="183"/>
      <c r="L270" s="36"/>
      <c r="M270" s="184" t="s">
        <v>1</v>
      </c>
      <c r="N270" s="185" t="s">
        <v>40</v>
      </c>
      <c r="P270" s="186">
        <f>O270*H270</f>
        <v>0</v>
      </c>
      <c r="Q270" s="186">
        <v>1.7000000000000001E-4</v>
      </c>
      <c r="R270" s="186">
        <f>Q270*H270</f>
        <v>1.9889999999999999E-3</v>
      </c>
      <c r="S270" s="186">
        <v>0</v>
      </c>
      <c r="T270" s="187">
        <f>S270*H270</f>
        <v>0</v>
      </c>
      <c r="AR270" s="188" t="s">
        <v>197</v>
      </c>
      <c r="AT270" s="188" t="s">
        <v>128</v>
      </c>
      <c r="AU270" s="188" t="s">
        <v>85</v>
      </c>
      <c r="AY270" s="17" t="s">
        <v>125</v>
      </c>
      <c r="BE270" s="189">
        <f>IF(N270="základní",J270,0)</f>
        <v>0</v>
      </c>
      <c r="BF270" s="189">
        <f>IF(N270="snížená",J270,0)</f>
        <v>0</v>
      </c>
      <c r="BG270" s="189">
        <f>IF(N270="zákl. přenesená",J270,0)</f>
        <v>0</v>
      </c>
      <c r="BH270" s="189">
        <f>IF(N270="sníž. přenesená",J270,0)</f>
        <v>0</v>
      </c>
      <c r="BI270" s="189">
        <f>IF(N270="nulová",J270,0)</f>
        <v>0</v>
      </c>
      <c r="BJ270" s="17" t="s">
        <v>83</v>
      </c>
      <c r="BK270" s="189">
        <f>ROUND(I270*H270,2)</f>
        <v>0</v>
      </c>
      <c r="BL270" s="17" t="s">
        <v>197</v>
      </c>
      <c r="BM270" s="188" t="s">
        <v>400</v>
      </c>
    </row>
    <row r="271" spans="2:65" s="35" customFormat="1">
      <c r="B271" s="36"/>
      <c r="D271" s="190" t="s">
        <v>134</v>
      </c>
      <c r="F271" s="191" t="s">
        <v>401</v>
      </c>
      <c r="I271" s="5"/>
      <c r="L271" s="36"/>
      <c r="M271" s="192"/>
      <c r="T271" s="80"/>
      <c r="AT271" s="17" t="s">
        <v>134</v>
      </c>
      <c r="AU271" s="17" t="s">
        <v>85</v>
      </c>
    </row>
    <row r="272" spans="2:65" s="201" customFormat="1">
      <c r="B272" s="200"/>
      <c r="D272" s="195" t="s">
        <v>136</v>
      </c>
      <c r="E272" s="202" t="s">
        <v>1</v>
      </c>
      <c r="F272" s="203" t="s">
        <v>402</v>
      </c>
      <c r="H272" s="204">
        <v>11.7</v>
      </c>
      <c r="I272" s="7"/>
      <c r="L272" s="200"/>
      <c r="M272" s="205"/>
      <c r="T272" s="206"/>
      <c r="AT272" s="202" t="s">
        <v>136</v>
      </c>
      <c r="AU272" s="202" t="s">
        <v>85</v>
      </c>
      <c r="AV272" s="201" t="s">
        <v>85</v>
      </c>
      <c r="AW272" s="201" t="s">
        <v>31</v>
      </c>
      <c r="AX272" s="201" t="s">
        <v>83</v>
      </c>
      <c r="AY272" s="202" t="s">
        <v>125</v>
      </c>
    </row>
    <row r="273" spans="2:65" s="35" customFormat="1" ht="24.2" customHeight="1">
      <c r="B273" s="36"/>
      <c r="C273" s="177" t="s">
        <v>403</v>
      </c>
      <c r="D273" s="177" t="s">
        <v>128</v>
      </c>
      <c r="E273" s="178" t="s">
        <v>404</v>
      </c>
      <c r="F273" s="179" t="s">
        <v>405</v>
      </c>
      <c r="G273" s="180" t="s">
        <v>131</v>
      </c>
      <c r="H273" s="181">
        <v>11.7</v>
      </c>
      <c r="I273" s="4"/>
      <c r="J273" s="182">
        <f>ROUND(I273*H273,2)</f>
        <v>0</v>
      </c>
      <c r="K273" s="183"/>
      <c r="L273" s="36"/>
      <c r="M273" s="184" t="s">
        <v>1</v>
      </c>
      <c r="N273" s="185" t="s">
        <v>40</v>
      </c>
      <c r="P273" s="186">
        <f>O273*H273</f>
        <v>0</v>
      </c>
      <c r="Q273" s="186">
        <v>4.2999999999999999E-4</v>
      </c>
      <c r="R273" s="186">
        <f>Q273*H273</f>
        <v>5.0309999999999999E-3</v>
      </c>
      <c r="S273" s="186">
        <v>0</v>
      </c>
      <c r="T273" s="187">
        <f>S273*H273</f>
        <v>0</v>
      </c>
      <c r="AR273" s="188" t="s">
        <v>197</v>
      </c>
      <c r="AT273" s="188" t="s">
        <v>128</v>
      </c>
      <c r="AU273" s="188" t="s">
        <v>85</v>
      </c>
      <c r="AY273" s="17" t="s">
        <v>125</v>
      </c>
      <c r="BE273" s="189">
        <f>IF(N273="základní",J273,0)</f>
        <v>0</v>
      </c>
      <c r="BF273" s="189">
        <f>IF(N273="snížená",J273,0)</f>
        <v>0</v>
      </c>
      <c r="BG273" s="189">
        <f>IF(N273="zákl. přenesená",J273,0)</f>
        <v>0</v>
      </c>
      <c r="BH273" s="189">
        <f>IF(N273="sníž. přenesená",J273,0)</f>
        <v>0</v>
      </c>
      <c r="BI273" s="189">
        <f>IF(N273="nulová",J273,0)</f>
        <v>0</v>
      </c>
      <c r="BJ273" s="17" t="s">
        <v>83</v>
      </c>
      <c r="BK273" s="189">
        <f>ROUND(I273*H273,2)</f>
        <v>0</v>
      </c>
      <c r="BL273" s="17" t="s">
        <v>197</v>
      </c>
      <c r="BM273" s="188" t="s">
        <v>406</v>
      </c>
    </row>
    <row r="274" spans="2:65" s="35" customFormat="1">
      <c r="B274" s="36"/>
      <c r="D274" s="190" t="s">
        <v>134</v>
      </c>
      <c r="F274" s="191" t="s">
        <v>407</v>
      </c>
      <c r="I274" s="5"/>
      <c r="L274" s="36"/>
      <c r="M274" s="192"/>
      <c r="T274" s="80"/>
      <c r="AT274" s="17" t="s">
        <v>134</v>
      </c>
      <c r="AU274" s="17" t="s">
        <v>85</v>
      </c>
    </row>
    <row r="275" spans="2:65" s="35" customFormat="1" ht="21.75" customHeight="1">
      <c r="B275" s="36"/>
      <c r="C275" s="177" t="s">
        <v>408</v>
      </c>
      <c r="D275" s="177" t="s">
        <v>128</v>
      </c>
      <c r="E275" s="178" t="s">
        <v>409</v>
      </c>
      <c r="F275" s="179" t="s">
        <v>410</v>
      </c>
      <c r="G275" s="180" t="s">
        <v>166</v>
      </c>
      <c r="H275" s="181">
        <v>66</v>
      </c>
      <c r="I275" s="4"/>
      <c r="J275" s="182">
        <f>ROUND(I275*H275,2)</f>
        <v>0</v>
      </c>
      <c r="K275" s="183"/>
      <c r="L275" s="36"/>
      <c r="M275" s="184" t="s">
        <v>1</v>
      </c>
      <c r="N275" s="185" t="s">
        <v>40</v>
      </c>
      <c r="P275" s="186">
        <f>O275*H275</f>
        <v>0</v>
      </c>
      <c r="Q275" s="186">
        <v>6.0000000000000002E-5</v>
      </c>
      <c r="R275" s="186">
        <f>Q275*H275</f>
        <v>3.96E-3</v>
      </c>
      <c r="S275" s="186">
        <v>0</v>
      </c>
      <c r="T275" s="187">
        <f>S275*H275</f>
        <v>0</v>
      </c>
      <c r="AR275" s="188" t="s">
        <v>197</v>
      </c>
      <c r="AT275" s="188" t="s">
        <v>128</v>
      </c>
      <c r="AU275" s="188" t="s">
        <v>85</v>
      </c>
      <c r="AY275" s="17" t="s">
        <v>125</v>
      </c>
      <c r="BE275" s="189">
        <f>IF(N275="základní",J275,0)</f>
        <v>0</v>
      </c>
      <c r="BF275" s="189">
        <f>IF(N275="snížená",J275,0)</f>
        <v>0</v>
      </c>
      <c r="BG275" s="189">
        <f>IF(N275="zákl. přenesená",J275,0)</f>
        <v>0</v>
      </c>
      <c r="BH275" s="189">
        <f>IF(N275="sníž. přenesená",J275,0)</f>
        <v>0</v>
      </c>
      <c r="BI275" s="189">
        <f>IF(N275="nulová",J275,0)</f>
        <v>0</v>
      </c>
      <c r="BJ275" s="17" t="s">
        <v>83</v>
      </c>
      <c r="BK275" s="189">
        <f>ROUND(I275*H275,2)</f>
        <v>0</v>
      </c>
      <c r="BL275" s="17" t="s">
        <v>197</v>
      </c>
      <c r="BM275" s="188" t="s">
        <v>411</v>
      </c>
    </row>
    <row r="276" spans="2:65" s="194" customFormat="1">
      <c r="B276" s="193"/>
      <c r="D276" s="195" t="s">
        <v>136</v>
      </c>
      <c r="E276" s="196" t="s">
        <v>1</v>
      </c>
      <c r="F276" s="197" t="s">
        <v>412</v>
      </c>
      <c r="H276" s="196" t="s">
        <v>1</v>
      </c>
      <c r="I276" s="6"/>
      <c r="L276" s="193"/>
      <c r="M276" s="198"/>
      <c r="T276" s="199"/>
      <c r="AT276" s="196" t="s">
        <v>136</v>
      </c>
      <c r="AU276" s="196" t="s">
        <v>85</v>
      </c>
      <c r="AV276" s="194" t="s">
        <v>83</v>
      </c>
      <c r="AW276" s="194" t="s">
        <v>31</v>
      </c>
      <c r="AX276" s="194" t="s">
        <v>75</v>
      </c>
      <c r="AY276" s="196" t="s">
        <v>125</v>
      </c>
    </row>
    <row r="277" spans="2:65" s="201" customFormat="1">
      <c r="B277" s="200"/>
      <c r="D277" s="195" t="s">
        <v>136</v>
      </c>
      <c r="E277" s="202" t="s">
        <v>1</v>
      </c>
      <c r="F277" s="203" t="s">
        <v>413</v>
      </c>
      <c r="H277" s="204">
        <v>5</v>
      </c>
      <c r="I277" s="7"/>
      <c r="L277" s="200"/>
      <c r="M277" s="205"/>
      <c r="T277" s="206"/>
      <c r="AT277" s="202" t="s">
        <v>136</v>
      </c>
      <c r="AU277" s="202" t="s">
        <v>85</v>
      </c>
      <c r="AV277" s="201" t="s">
        <v>85</v>
      </c>
      <c r="AW277" s="201" t="s">
        <v>31</v>
      </c>
      <c r="AX277" s="201" t="s">
        <v>75</v>
      </c>
      <c r="AY277" s="202" t="s">
        <v>125</v>
      </c>
    </row>
    <row r="278" spans="2:65" s="194" customFormat="1">
      <c r="B278" s="193"/>
      <c r="D278" s="195" t="s">
        <v>136</v>
      </c>
      <c r="E278" s="196" t="s">
        <v>1</v>
      </c>
      <c r="F278" s="197" t="s">
        <v>414</v>
      </c>
      <c r="H278" s="196" t="s">
        <v>1</v>
      </c>
      <c r="I278" s="6"/>
      <c r="L278" s="193"/>
      <c r="M278" s="198"/>
      <c r="T278" s="199"/>
      <c r="AT278" s="196" t="s">
        <v>136</v>
      </c>
      <c r="AU278" s="196" t="s">
        <v>85</v>
      </c>
      <c r="AV278" s="194" t="s">
        <v>83</v>
      </c>
      <c r="AW278" s="194" t="s">
        <v>31</v>
      </c>
      <c r="AX278" s="194" t="s">
        <v>75</v>
      </c>
      <c r="AY278" s="196" t="s">
        <v>125</v>
      </c>
    </row>
    <row r="279" spans="2:65" s="201" customFormat="1">
      <c r="B279" s="200"/>
      <c r="D279" s="195" t="s">
        <v>136</v>
      </c>
      <c r="E279" s="202" t="s">
        <v>1</v>
      </c>
      <c r="F279" s="203" t="s">
        <v>415</v>
      </c>
      <c r="H279" s="204">
        <v>61</v>
      </c>
      <c r="I279" s="7"/>
      <c r="L279" s="200"/>
      <c r="M279" s="205"/>
      <c r="T279" s="206"/>
      <c r="AT279" s="202" t="s">
        <v>136</v>
      </c>
      <c r="AU279" s="202" t="s">
        <v>85</v>
      </c>
      <c r="AV279" s="201" t="s">
        <v>85</v>
      </c>
      <c r="AW279" s="201" t="s">
        <v>31</v>
      </c>
      <c r="AX279" s="201" t="s">
        <v>75</v>
      </c>
      <c r="AY279" s="202" t="s">
        <v>125</v>
      </c>
    </row>
    <row r="280" spans="2:65" s="215" customFormat="1">
      <c r="B280" s="214"/>
      <c r="D280" s="195" t="s">
        <v>136</v>
      </c>
      <c r="E280" s="216" t="s">
        <v>1</v>
      </c>
      <c r="F280" s="217" t="s">
        <v>158</v>
      </c>
      <c r="H280" s="218">
        <v>66</v>
      </c>
      <c r="I280" s="9"/>
      <c r="L280" s="214"/>
      <c r="M280" s="219"/>
      <c r="T280" s="220"/>
      <c r="AT280" s="216" t="s">
        <v>136</v>
      </c>
      <c r="AU280" s="216" t="s">
        <v>85</v>
      </c>
      <c r="AV280" s="215" t="s">
        <v>132</v>
      </c>
      <c r="AW280" s="215" t="s">
        <v>31</v>
      </c>
      <c r="AX280" s="215" t="s">
        <v>83</v>
      </c>
      <c r="AY280" s="216" t="s">
        <v>125</v>
      </c>
    </row>
    <row r="281" spans="2:65" s="35" customFormat="1" ht="24.2" customHeight="1">
      <c r="B281" s="36"/>
      <c r="C281" s="177" t="s">
        <v>416</v>
      </c>
      <c r="D281" s="177" t="s">
        <v>128</v>
      </c>
      <c r="E281" s="178" t="s">
        <v>417</v>
      </c>
      <c r="F281" s="179" t="s">
        <v>418</v>
      </c>
      <c r="G281" s="180" t="s">
        <v>131</v>
      </c>
      <c r="H281" s="181">
        <v>1.92</v>
      </c>
      <c r="I281" s="4"/>
      <c r="J281" s="182">
        <f>ROUND(I281*H281,2)</f>
        <v>0</v>
      </c>
      <c r="K281" s="183"/>
      <c r="L281" s="36"/>
      <c r="M281" s="184" t="s">
        <v>1</v>
      </c>
      <c r="N281" s="185" t="s">
        <v>40</v>
      </c>
      <c r="P281" s="186">
        <f>O281*H281</f>
        <v>0</v>
      </c>
      <c r="Q281" s="186">
        <v>8.0000000000000007E-5</v>
      </c>
      <c r="R281" s="186">
        <f>Q281*H281</f>
        <v>1.5360000000000002E-4</v>
      </c>
      <c r="S281" s="186">
        <v>0</v>
      </c>
      <c r="T281" s="187">
        <f>S281*H281</f>
        <v>0</v>
      </c>
      <c r="AR281" s="188" t="s">
        <v>197</v>
      </c>
      <c r="AT281" s="188" t="s">
        <v>128</v>
      </c>
      <c r="AU281" s="188" t="s">
        <v>85</v>
      </c>
      <c r="AY281" s="17" t="s">
        <v>125</v>
      </c>
      <c r="BE281" s="189">
        <f>IF(N281="základní",J281,0)</f>
        <v>0</v>
      </c>
      <c r="BF281" s="189">
        <f>IF(N281="snížená",J281,0)</f>
        <v>0</v>
      </c>
      <c r="BG281" s="189">
        <f>IF(N281="zákl. přenesená",J281,0)</f>
        <v>0</v>
      </c>
      <c r="BH281" s="189">
        <f>IF(N281="sníž. přenesená",J281,0)</f>
        <v>0</v>
      </c>
      <c r="BI281" s="189">
        <f>IF(N281="nulová",J281,0)</f>
        <v>0</v>
      </c>
      <c r="BJ281" s="17" t="s">
        <v>83</v>
      </c>
      <c r="BK281" s="189">
        <f>ROUND(I281*H281,2)</f>
        <v>0</v>
      </c>
      <c r="BL281" s="17" t="s">
        <v>197</v>
      </c>
      <c r="BM281" s="188" t="s">
        <v>419</v>
      </c>
    </row>
    <row r="282" spans="2:65" s="35" customFormat="1">
      <c r="B282" s="36"/>
      <c r="D282" s="190" t="s">
        <v>134</v>
      </c>
      <c r="F282" s="191" t="s">
        <v>420</v>
      </c>
      <c r="I282" s="5"/>
      <c r="L282" s="36"/>
      <c r="M282" s="192"/>
      <c r="T282" s="80"/>
      <c r="AT282" s="17" t="s">
        <v>134</v>
      </c>
      <c r="AU282" s="17" t="s">
        <v>85</v>
      </c>
    </row>
    <row r="283" spans="2:65" s="194" customFormat="1">
      <c r="B283" s="193"/>
      <c r="D283" s="195" t="s">
        <v>136</v>
      </c>
      <c r="E283" s="196" t="s">
        <v>1</v>
      </c>
      <c r="F283" s="197" t="s">
        <v>421</v>
      </c>
      <c r="H283" s="196" t="s">
        <v>1</v>
      </c>
      <c r="I283" s="6"/>
      <c r="L283" s="193"/>
      <c r="M283" s="198"/>
      <c r="T283" s="199"/>
      <c r="AT283" s="196" t="s">
        <v>136</v>
      </c>
      <c r="AU283" s="196" t="s">
        <v>85</v>
      </c>
      <c r="AV283" s="194" t="s">
        <v>83</v>
      </c>
      <c r="AW283" s="194" t="s">
        <v>31</v>
      </c>
      <c r="AX283" s="194" t="s">
        <v>75</v>
      </c>
      <c r="AY283" s="196" t="s">
        <v>125</v>
      </c>
    </row>
    <row r="284" spans="2:65" s="201" customFormat="1">
      <c r="B284" s="200"/>
      <c r="D284" s="195" t="s">
        <v>136</v>
      </c>
      <c r="E284" s="202" t="s">
        <v>1</v>
      </c>
      <c r="F284" s="203" t="s">
        <v>422</v>
      </c>
      <c r="H284" s="204">
        <v>1.92</v>
      </c>
      <c r="I284" s="7"/>
      <c r="L284" s="200"/>
      <c r="M284" s="205"/>
      <c r="T284" s="206"/>
      <c r="AT284" s="202" t="s">
        <v>136</v>
      </c>
      <c r="AU284" s="202" t="s">
        <v>85</v>
      </c>
      <c r="AV284" s="201" t="s">
        <v>85</v>
      </c>
      <c r="AW284" s="201" t="s">
        <v>31</v>
      </c>
      <c r="AX284" s="201" t="s">
        <v>83</v>
      </c>
      <c r="AY284" s="202" t="s">
        <v>125</v>
      </c>
    </row>
    <row r="285" spans="2:65" s="35" customFormat="1" ht="24.2" customHeight="1">
      <c r="B285" s="36"/>
      <c r="C285" s="177" t="s">
        <v>423</v>
      </c>
      <c r="D285" s="177" t="s">
        <v>128</v>
      </c>
      <c r="E285" s="178" t="s">
        <v>424</v>
      </c>
      <c r="F285" s="179" t="s">
        <v>425</v>
      </c>
      <c r="G285" s="180" t="s">
        <v>131</v>
      </c>
      <c r="H285" s="181">
        <v>1.92</v>
      </c>
      <c r="I285" s="4"/>
      <c r="J285" s="182">
        <f>ROUND(I285*H285,2)</f>
        <v>0</v>
      </c>
      <c r="K285" s="183"/>
      <c r="L285" s="36"/>
      <c r="M285" s="184" t="s">
        <v>1</v>
      </c>
      <c r="N285" s="185" t="s">
        <v>40</v>
      </c>
      <c r="P285" s="186">
        <f>O285*H285</f>
        <v>0</v>
      </c>
      <c r="Q285" s="186">
        <v>1.2999999999999999E-4</v>
      </c>
      <c r="R285" s="186">
        <f>Q285*H285</f>
        <v>2.496E-4</v>
      </c>
      <c r="S285" s="186">
        <v>0</v>
      </c>
      <c r="T285" s="187">
        <f>S285*H285</f>
        <v>0</v>
      </c>
      <c r="AR285" s="188" t="s">
        <v>197</v>
      </c>
      <c r="AT285" s="188" t="s">
        <v>128</v>
      </c>
      <c r="AU285" s="188" t="s">
        <v>85</v>
      </c>
      <c r="AY285" s="17" t="s">
        <v>125</v>
      </c>
      <c r="BE285" s="189">
        <f>IF(N285="základní",J285,0)</f>
        <v>0</v>
      </c>
      <c r="BF285" s="189">
        <f>IF(N285="snížená",J285,0)</f>
        <v>0</v>
      </c>
      <c r="BG285" s="189">
        <f>IF(N285="zákl. přenesená",J285,0)</f>
        <v>0</v>
      </c>
      <c r="BH285" s="189">
        <f>IF(N285="sníž. přenesená",J285,0)</f>
        <v>0</v>
      </c>
      <c r="BI285" s="189">
        <f>IF(N285="nulová",J285,0)</f>
        <v>0</v>
      </c>
      <c r="BJ285" s="17" t="s">
        <v>83</v>
      </c>
      <c r="BK285" s="189">
        <f>ROUND(I285*H285,2)</f>
        <v>0</v>
      </c>
      <c r="BL285" s="17" t="s">
        <v>197</v>
      </c>
      <c r="BM285" s="188" t="s">
        <v>426</v>
      </c>
    </row>
    <row r="286" spans="2:65" s="35" customFormat="1">
      <c r="B286" s="36"/>
      <c r="D286" s="190" t="s">
        <v>134</v>
      </c>
      <c r="F286" s="191" t="s">
        <v>427</v>
      </c>
      <c r="I286" s="5"/>
      <c r="L286" s="36"/>
      <c r="M286" s="192"/>
      <c r="T286" s="80"/>
      <c r="AT286" s="17" t="s">
        <v>134</v>
      </c>
      <c r="AU286" s="17" t="s">
        <v>85</v>
      </c>
    </row>
    <row r="287" spans="2:65" s="35" customFormat="1" ht="24.2" customHeight="1">
      <c r="B287" s="36"/>
      <c r="C287" s="177" t="s">
        <v>428</v>
      </c>
      <c r="D287" s="177" t="s">
        <v>128</v>
      </c>
      <c r="E287" s="178" t="s">
        <v>429</v>
      </c>
      <c r="F287" s="179" t="s">
        <v>430</v>
      </c>
      <c r="G287" s="180" t="s">
        <v>131</v>
      </c>
      <c r="H287" s="181">
        <v>1.92</v>
      </c>
      <c r="I287" s="4"/>
      <c r="J287" s="182">
        <f>ROUND(I287*H287,2)</f>
        <v>0</v>
      </c>
      <c r="K287" s="183"/>
      <c r="L287" s="36"/>
      <c r="M287" s="184" t="s">
        <v>1</v>
      </c>
      <c r="N287" s="185" t="s">
        <v>40</v>
      </c>
      <c r="P287" s="186">
        <f>O287*H287</f>
        <v>0</v>
      </c>
      <c r="Q287" s="186">
        <v>2.3000000000000001E-4</v>
      </c>
      <c r="R287" s="186">
        <f>Q287*H287</f>
        <v>4.416E-4</v>
      </c>
      <c r="S287" s="186">
        <v>0</v>
      </c>
      <c r="T287" s="187">
        <f>S287*H287</f>
        <v>0</v>
      </c>
      <c r="AR287" s="188" t="s">
        <v>197</v>
      </c>
      <c r="AT287" s="188" t="s">
        <v>128</v>
      </c>
      <c r="AU287" s="188" t="s">
        <v>85</v>
      </c>
      <c r="AY287" s="17" t="s">
        <v>125</v>
      </c>
      <c r="BE287" s="189">
        <f>IF(N287="základní",J287,0)</f>
        <v>0</v>
      </c>
      <c r="BF287" s="189">
        <f>IF(N287="snížená",J287,0)</f>
        <v>0</v>
      </c>
      <c r="BG287" s="189">
        <f>IF(N287="zákl. přenesená",J287,0)</f>
        <v>0</v>
      </c>
      <c r="BH287" s="189">
        <f>IF(N287="sníž. přenesená",J287,0)</f>
        <v>0</v>
      </c>
      <c r="BI287" s="189">
        <f>IF(N287="nulová",J287,0)</f>
        <v>0</v>
      </c>
      <c r="BJ287" s="17" t="s">
        <v>83</v>
      </c>
      <c r="BK287" s="189">
        <f>ROUND(I287*H287,2)</f>
        <v>0</v>
      </c>
      <c r="BL287" s="17" t="s">
        <v>197</v>
      </c>
      <c r="BM287" s="188" t="s">
        <v>431</v>
      </c>
    </row>
    <row r="288" spans="2:65" s="35" customFormat="1">
      <c r="B288" s="36"/>
      <c r="D288" s="190" t="s">
        <v>134</v>
      </c>
      <c r="F288" s="191" t="s">
        <v>432</v>
      </c>
      <c r="I288" s="5"/>
      <c r="L288" s="36"/>
      <c r="M288" s="192"/>
      <c r="T288" s="80"/>
      <c r="AT288" s="17" t="s">
        <v>134</v>
      </c>
      <c r="AU288" s="17" t="s">
        <v>85</v>
      </c>
    </row>
    <row r="289" spans="2:65" s="166" customFormat="1" ht="22.9" customHeight="1">
      <c r="B289" s="165"/>
      <c r="D289" s="167" t="s">
        <v>74</v>
      </c>
      <c r="E289" s="175" t="s">
        <v>433</v>
      </c>
      <c r="F289" s="175" t="s">
        <v>434</v>
      </c>
      <c r="I289" s="3"/>
      <c r="J289" s="176">
        <f>BK289</f>
        <v>0</v>
      </c>
      <c r="L289" s="165"/>
      <c r="M289" s="170"/>
      <c r="P289" s="171">
        <f>SUM(P290:P312)</f>
        <v>0</v>
      </c>
      <c r="R289" s="171">
        <f>SUM(R290:R312)</f>
        <v>0.29393859999999999</v>
      </c>
      <c r="T289" s="172">
        <f>SUM(T290:T312)</f>
        <v>0</v>
      </c>
      <c r="AR289" s="167" t="s">
        <v>85</v>
      </c>
      <c r="AT289" s="173" t="s">
        <v>74</v>
      </c>
      <c r="AU289" s="173" t="s">
        <v>83</v>
      </c>
      <c r="AY289" s="167" t="s">
        <v>125</v>
      </c>
      <c r="BK289" s="174">
        <f>SUM(BK290:BK312)</f>
        <v>0</v>
      </c>
    </row>
    <row r="290" spans="2:65" s="35" customFormat="1" ht="24.2" customHeight="1">
      <c r="B290" s="36"/>
      <c r="C290" s="177" t="s">
        <v>435</v>
      </c>
      <c r="D290" s="177" t="s">
        <v>128</v>
      </c>
      <c r="E290" s="178" t="s">
        <v>436</v>
      </c>
      <c r="F290" s="179" t="s">
        <v>437</v>
      </c>
      <c r="G290" s="180" t="s">
        <v>131</v>
      </c>
      <c r="H290" s="181">
        <v>47.4</v>
      </c>
      <c r="I290" s="4"/>
      <c r="J290" s="182">
        <f>ROUND(I290*H290,2)</f>
        <v>0</v>
      </c>
      <c r="K290" s="183"/>
      <c r="L290" s="36"/>
      <c r="M290" s="184" t="s">
        <v>1</v>
      </c>
      <c r="N290" s="185" t="s">
        <v>40</v>
      </c>
      <c r="P290" s="186">
        <f>O290*H290</f>
        <v>0</v>
      </c>
      <c r="Q290" s="186">
        <v>4.4999999999999997E-3</v>
      </c>
      <c r="R290" s="186">
        <f>Q290*H290</f>
        <v>0.21329999999999999</v>
      </c>
      <c r="S290" s="186">
        <v>0</v>
      </c>
      <c r="T290" s="187">
        <f>S290*H290</f>
        <v>0</v>
      </c>
      <c r="AR290" s="188" t="s">
        <v>197</v>
      </c>
      <c r="AT290" s="188" t="s">
        <v>128</v>
      </c>
      <c r="AU290" s="188" t="s">
        <v>85</v>
      </c>
      <c r="AY290" s="17" t="s">
        <v>125</v>
      </c>
      <c r="BE290" s="189">
        <f>IF(N290="základní",J290,0)</f>
        <v>0</v>
      </c>
      <c r="BF290" s="189">
        <f>IF(N290="snížená",J290,0)</f>
        <v>0</v>
      </c>
      <c r="BG290" s="189">
        <f>IF(N290="zákl. přenesená",J290,0)</f>
        <v>0</v>
      </c>
      <c r="BH290" s="189">
        <f>IF(N290="sníž. přenesená",J290,0)</f>
        <v>0</v>
      </c>
      <c r="BI290" s="189">
        <f>IF(N290="nulová",J290,0)</f>
        <v>0</v>
      </c>
      <c r="BJ290" s="17" t="s">
        <v>83</v>
      </c>
      <c r="BK290" s="189">
        <f>ROUND(I290*H290,2)</f>
        <v>0</v>
      </c>
      <c r="BL290" s="17" t="s">
        <v>197</v>
      </c>
      <c r="BM290" s="188" t="s">
        <v>438</v>
      </c>
    </row>
    <row r="291" spans="2:65" s="35" customFormat="1">
      <c r="B291" s="36"/>
      <c r="D291" s="190" t="s">
        <v>134</v>
      </c>
      <c r="F291" s="191" t="s">
        <v>439</v>
      </c>
      <c r="I291" s="5"/>
      <c r="L291" s="36"/>
      <c r="M291" s="192"/>
      <c r="T291" s="80"/>
      <c r="AT291" s="17" t="s">
        <v>134</v>
      </c>
      <c r="AU291" s="17" t="s">
        <v>85</v>
      </c>
    </row>
    <row r="292" spans="2:65" s="194" customFormat="1">
      <c r="B292" s="193"/>
      <c r="D292" s="195" t="s">
        <v>136</v>
      </c>
      <c r="E292" s="196" t="s">
        <v>1</v>
      </c>
      <c r="F292" s="197" t="s">
        <v>440</v>
      </c>
      <c r="H292" s="196" t="s">
        <v>1</v>
      </c>
      <c r="I292" s="6"/>
      <c r="L292" s="193"/>
      <c r="M292" s="198"/>
      <c r="T292" s="199"/>
      <c r="AT292" s="196" t="s">
        <v>136</v>
      </c>
      <c r="AU292" s="196" t="s">
        <v>85</v>
      </c>
      <c r="AV292" s="194" t="s">
        <v>83</v>
      </c>
      <c r="AW292" s="194" t="s">
        <v>31</v>
      </c>
      <c r="AX292" s="194" t="s">
        <v>75</v>
      </c>
      <c r="AY292" s="196" t="s">
        <v>125</v>
      </c>
    </row>
    <row r="293" spans="2:65" s="201" customFormat="1">
      <c r="B293" s="200"/>
      <c r="D293" s="195" t="s">
        <v>136</v>
      </c>
      <c r="E293" s="202" t="s">
        <v>1</v>
      </c>
      <c r="F293" s="203" t="s">
        <v>441</v>
      </c>
      <c r="H293" s="204">
        <v>47.4</v>
      </c>
      <c r="I293" s="7"/>
      <c r="L293" s="200"/>
      <c r="M293" s="205"/>
      <c r="T293" s="206"/>
      <c r="AT293" s="202" t="s">
        <v>136</v>
      </c>
      <c r="AU293" s="202" t="s">
        <v>85</v>
      </c>
      <c r="AV293" s="201" t="s">
        <v>85</v>
      </c>
      <c r="AW293" s="201" t="s">
        <v>31</v>
      </c>
      <c r="AX293" s="201" t="s">
        <v>83</v>
      </c>
      <c r="AY293" s="202" t="s">
        <v>125</v>
      </c>
    </row>
    <row r="294" spans="2:65" s="35" customFormat="1" ht="24.2" customHeight="1">
      <c r="B294" s="36"/>
      <c r="C294" s="177" t="s">
        <v>442</v>
      </c>
      <c r="D294" s="177" t="s">
        <v>128</v>
      </c>
      <c r="E294" s="178" t="s">
        <v>443</v>
      </c>
      <c r="F294" s="179" t="s">
        <v>444</v>
      </c>
      <c r="G294" s="180" t="s">
        <v>131</v>
      </c>
      <c r="H294" s="181">
        <v>128.44999999999999</v>
      </c>
      <c r="I294" s="4"/>
      <c r="J294" s="182">
        <f>ROUND(I294*H294,2)</f>
        <v>0</v>
      </c>
      <c r="K294" s="183"/>
      <c r="L294" s="36"/>
      <c r="M294" s="184" t="s">
        <v>1</v>
      </c>
      <c r="N294" s="185" t="s">
        <v>40</v>
      </c>
      <c r="P294" s="186">
        <f>O294*H294</f>
        <v>0</v>
      </c>
      <c r="Q294" s="186">
        <v>2.1000000000000001E-4</v>
      </c>
      <c r="R294" s="186">
        <f>Q294*H294</f>
        <v>2.6974499999999998E-2</v>
      </c>
      <c r="S294" s="186">
        <v>0</v>
      </c>
      <c r="T294" s="187">
        <f>S294*H294</f>
        <v>0</v>
      </c>
      <c r="AR294" s="188" t="s">
        <v>197</v>
      </c>
      <c r="AT294" s="188" t="s">
        <v>128</v>
      </c>
      <c r="AU294" s="188" t="s">
        <v>85</v>
      </c>
      <c r="AY294" s="17" t="s">
        <v>125</v>
      </c>
      <c r="BE294" s="189">
        <f>IF(N294="základní",J294,0)</f>
        <v>0</v>
      </c>
      <c r="BF294" s="189">
        <f>IF(N294="snížená",J294,0)</f>
        <v>0</v>
      </c>
      <c r="BG294" s="189">
        <f>IF(N294="zákl. přenesená",J294,0)</f>
        <v>0</v>
      </c>
      <c r="BH294" s="189">
        <f>IF(N294="sníž. přenesená",J294,0)</f>
        <v>0</v>
      </c>
      <c r="BI294" s="189">
        <f>IF(N294="nulová",J294,0)</f>
        <v>0</v>
      </c>
      <c r="BJ294" s="17" t="s">
        <v>83</v>
      </c>
      <c r="BK294" s="189">
        <f>ROUND(I294*H294,2)</f>
        <v>0</v>
      </c>
      <c r="BL294" s="17" t="s">
        <v>197</v>
      </c>
      <c r="BM294" s="188" t="s">
        <v>445</v>
      </c>
    </row>
    <row r="295" spans="2:65" s="35" customFormat="1">
      <c r="B295" s="36"/>
      <c r="D295" s="190" t="s">
        <v>134</v>
      </c>
      <c r="F295" s="191" t="s">
        <v>446</v>
      </c>
      <c r="I295" s="5"/>
      <c r="L295" s="36"/>
      <c r="M295" s="192"/>
      <c r="T295" s="80"/>
      <c r="AT295" s="17" t="s">
        <v>134</v>
      </c>
      <c r="AU295" s="17" t="s">
        <v>85</v>
      </c>
    </row>
    <row r="296" spans="2:65" s="194" customFormat="1">
      <c r="B296" s="193"/>
      <c r="D296" s="195" t="s">
        <v>136</v>
      </c>
      <c r="E296" s="196" t="s">
        <v>1</v>
      </c>
      <c r="F296" s="197" t="s">
        <v>447</v>
      </c>
      <c r="H296" s="196" t="s">
        <v>1</v>
      </c>
      <c r="I296" s="6"/>
      <c r="L296" s="193"/>
      <c r="M296" s="198"/>
      <c r="T296" s="199"/>
      <c r="AT296" s="196" t="s">
        <v>136</v>
      </c>
      <c r="AU296" s="196" t="s">
        <v>85</v>
      </c>
      <c r="AV296" s="194" t="s">
        <v>83</v>
      </c>
      <c r="AW296" s="194" t="s">
        <v>31</v>
      </c>
      <c r="AX296" s="194" t="s">
        <v>75</v>
      </c>
      <c r="AY296" s="196" t="s">
        <v>125</v>
      </c>
    </row>
    <row r="297" spans="2:65" s="201" customFormat="1">
      <c r="B297" s="200"/>
      <c r="D297" s="195" t="s">
        <v>136</v>
      </c>
      <c r="E297" s="202" t="s">
        <v>1</v>
      </c>
      <c r="F297" s="203" t="s">
        <v>149</v>
      </c>
      <c r="H297" s="204">
        <v>81.054000000000002</v>
      </c>
      <c r="I297" s="7"/>
      <c r="L297" s="200"/>
      <c r="M297" s="205"/>
      <c r="T297" s="206"/>
      <c r="AT297" s="202" t="s">
        <v>136</v>
      </c>
      <c r="AU297" s="202" t="s">
        <v>85</v>
      </c>
      <c r="AV297" s="201" t="s">
        <v>85</v>
      </c>
      <c r="AW297" s="201" t="s">
        <v>31</v>
      </c>
      <c r="AX297" s="201" t="s">
        <v>75</v>
      </c>
      <c r="AY297" s="202" t="s">
        <v>125</v>
      </c>
    </row>
    <row r="298" spans="2:65" s="194" customFormat="1">
      <c r="B298" s="193"/>
      <c r="D298" s="195" t="s">
        <v>136</v>
      </c>
      <c r="E298" s="196" t="s">
        <v>1</v>
      </c>
      <c r="F298" s="197" t="s">
        <v>152</v>
      </c>
      <c r="H298" s="196" t="s">
        <v>1</v>
      </c>
      <c r="I298" s="6"/>
      <c r="L298" s="193"/>
      <c r="M298" s="198"/>
      <c r="T298" s="199"/>
      <c r="AT298" s="196" t="s">
        <v>136</v>
      </c>
      <c r="AU298" s="196" t="s">
        <v>85</v>
      </c>
      <c r="AV298" s="194" t="s">
        <v>83</v>
      </c>
      <c r="AW298" s="194" t="s">
        <v>31</v>
      </c>
      <c r="AX298" s="194" t="s">
        <v>75</v>
      </c>
      <c r="AY298" s="196" t="s">
        <v>125</v>
      </c>
    </row>
    <row r="299" spans="2:65" s="201" customFormat="1">
      <c r="B299" s="200"/>
      <c r="D299" s="195" t="s">
        <v>136</v>
      </c>
      <c r="E299" s="202" t="s">
        <v>1</v>
      </c>
      <c r="F299" s="203" t="s">
        <v>448</v>
      </c>
      <c r="H299" s="204">
        <v>-4.0000000000000001E-3</v>
      </c>
      <c r="I299" s="7"/>
      <c r="L299" s="200"/>
      <c r="M299" s="205"/>
      <c r="T299" s="206"/>
      <c r="AT299" s="202" t="s">
        <v>136</v>
      </c>
      <c r="AU299" s="202" t="s">
        <v>85</v>
      </c>
      <c r="AV299" s="201" t="s">
        <v>85</v>
      </c>
      <c r="AW299" s="201" t="s">
        <v>31</v>
      </c>
      <c r="AX299" s="201" t="s">
        <v>75</v>
      </c>
      <c r="AY299" s="202" t="s">
        <v>125</v>
      </c>
    </row>
    <row r="300" spans="2:65" s="201" customFormat="1">
      <c r="B300" s="200"/>
      <c r="D300" s="195" t="s">
        <v>136</v>
      </c>
      <c r="E300" s="202" t="s">
        <v>1</v>
      </c>
      <c r="F300" s="203" t="s">
        <v>449</v>
      </c>
      <c r="H300" s="204">
        <v>47.4</v>
      </c>
      <c r="I300" s="7"/>
      <c r="L300" s="200"/>
      <c r="M300" s="205"/>
      <c r="T300" s="206"/>
      <c r="AT300" s="202" t="s">
        <v>136</v>
      </c>
      <c r="AU300" s="202" t="s">
        <v>85</v>
      </c>
      <c r="AV300" s="201" t="s">
        <v>85</v>
      </c>
      <c r="AW300" s="201" t="s">
        <v>31</v>
      </c>
      <c r="AX300" s="201" t="s">
        <v>75</v>
      </c>
      <c r="AY300" s="202" t="s">
        <v>125</v>
      </c>
    </row>
    <row r="301" spans="2:65" s="215" customFormat="1">
      <c r="B301" s="214"/>
      <c r="D301" s="195" t="s">
        <v>136</v>
      </c>
      <c r="E301" s="216" t="s">
        <v>1</v>
      </c>
      <c r="F301" s="217" t="s">
        <v>158</v>
      </c>
      <c r="H301" s="218">
        <v>128.44999999999999</v>
      </c>
      <c r="I301" s="9"/>
      <c r="L301" s="214"/>
      <c r="M301" s="219"/>
      <c r="T301" s="220"/>
      <c r="AT301" s="216" t="s">
        <v>136</v>
      </c>
      <c r="AU301" s="216" t="s">
        <v>85</v>
      </c>
      <c r="AV301" s="215" t="s">
        <v>132</v>
      </c>
      <c r="AW301" s="215" t="s">
        <v>31</v>
      </c>
      <c r="AX301" s="215" t="s">
        <v>83</v>
      </c>
      <c r="AY301" s="216" t="s">
        <v>125</v>
      </c>
    </row>
    <row r="302" spans="2:65" s="35" customFormat="1" ht="24.2" customHeight="1">
      <c r="B302" s="36"/>
      <c r="C302" s="177" t="s">
        <v>450</v>
      </c>
      <c r="D302" s="177" t="s">
        <v>128</v>
      </c>
      <c r="E302" s="178" t="s">
        <v>451</v>
      </c>
      <c r="F302" s="179" t="s">
        <v>452</v>
      </c>
      <c r="G302" s="180" t="s">
        <v>131</v>
      </c>
      <c r="H302" s="181">
        <v>175.85</v>
      </c>
      <c r="I302" s="4"/>
      <c r="J302" s="182">
        <f>ROUND(I302*H302,2)</f>
        <v>0</v>
      </c>
      <c r="K302" s="183"/>
      <c r="L302" s="36"/>
      <c r="M302" s="184" t="s">
        <v>1</v>
      </c>
      <c r="N302" s="185" t="s">
        <v>40</v>
      </c>
      <c r="P302" s="186">
        <f>O302*H302</f>
        <v>0</v>
      </c>
      <c r="Q302" s="186">
        <v>2.9E-4</v>
      </c>
      <c r="R302" s="186">
        <f>Q302*H302</f>
        <v>5.09965E-2</v>
      </c>
      <c r="S302" s="186">
        <v>0</v>
      </c>
      <c r="T302" s="187">
        <f>S302*H302</f>
        <v>0</v>
      </c>
      <c r="AR302" s="188" t="s">
        <v>197</v>
      </c>
      <c r="AT302" s="188" t="s">
        <v>128</v>
      </c>
      <c r="AU302" s="188" t="s">
        <v>85</v>
      </c>
      <c r="AY302" s="17" t="s">
        <v>125</v>
      </c>
      <c r="BE302" s="189">
        <f>IF(N302="základní",J302,0)</f>
        <v>0</v>
      </c>
      <c r="BF302" s="189">
        <f>IF(N302="snížená",J302,0)</f>
        <v>0</v>
      </c>
      <c r="BG302" s="189">
        <f>IF(N302="zákl. přenesená",J302,0)</f>
        <v>0</v>
      </c>
      <c r="BH302" s="189">
        <f>IF(N302="sníž. přenesená",J302,0)</f>
        <v>0</v>
      </c>
      <c r="BI302" s="189">
        <f>IF(N302="nulová",J302,0)</f>
        <v>0</v>
      </c>
      <c r="BJ302" s="17" t="s">
        <v>83</v>
      </c>
      <c r="BK302" s="189">
        <f>ROUND(I302*H302,2)</f>
        <v>0</v>
      </c>
      <c r="BL302" s="17" t="s">
        <v>197</v>
      </c>
      <c r="BM302" s="188" t="s">
        <v>453</v>
      </c>
    </row>
    <row r="303" spans="2:65" s="35" customFormat="1">
      <c r="B303" s="36"/>
      <c r="D303" s="190" t="s">
        <v>134</v>
      </c>
      <c r="F303" s="191" t="s">
        <v>454</v>
      </c>
      <c r="I303" s="5"/>
      <c r="L303" s="36"/>
      <c r="M303" s="192"/>
      <c r="T303" s="80"/>
      <c r="AT303" s="17" t="s">
        <v>134</v>
      </c>
      <c r="AU303" s="17" t="s">
        <v>85</v>
      </c>
    </row>
    <row r="304" spans="2:65" s="194" customFormat="1">
      <c r="B304" s="193"/>
      <c r="D304" s="195" t="s">
        <v>136</v>
      </c>
      <c r="E304" s="196" t="s">
        <v>1</v>
      </c>
      <c r="F304" s="197" t="s">
        <v>447</v>
      </c>
      <c r="H304" s="196" t="s">
        <v>1</v>
      </c>
      <c r="I304" s="6"/>
      <c r="L304" s="193"/>
      <c r="M304" s="198"/>
      <c r="T304" s="199"/>
      <c r="AT304" s="196" t="s">
        <v>136</v>
      </c>
      <c r="AU304" s="196" t="s">
        <v>85</v>
      </c>
      <c r="AV304" s="194" t="s">
        <v>83</v>
      </c>
      <c r="AW304" s="194" t="s">
        <v>31</v>
      </c>
      <c r="AX304" s="194" t="s">
        <v>75</v>
      </c>
      <c r="AY304" s="196" t="s">
        <v>125</v>
      </c>
    </row>
    <row r="305" spans="2:65" s="201" customFormat="1">
      <c r="B305" s="200"/>
      <c r="D305" s="195" t="s">
        <v>136</v>
      </c>
      <c r="E305" s="202" t="s">
        <v>1</v>
      </c>
      <c r="F305" s="203" t="s">
        <v>455</v>
      </c>
      <c r="H305" s="204">
        <v>128.44999999999999</v>
      </c>
      <c r="I305" s="7"/>
      <c r="L305" s="200"/>
      <c r="M305" s="205"/>
      <c r="T305" s="206"/>
      <c r="AT305" s="202" t="s">
        <v>136</v>
      </c>
      <c r="AU305" s="202" t="s">
        <v>85</v>
      </c>
      <c r="AV305" s="201" t="s">
        <v>85</v>
      </c>
      <c r="AW305" s="201" t="s">
        <v>31</v>
      </c>
      <c r="AX305" s="201" t="s">
        <v>75</v>
      </c>
      <c r="AY305" s="202" t="s">
        <v>125</v>
      </c>
    </row>
    <row r="306" spans="2:65" s="194" customFormat="1">
      <c r="B306" s="193"/>
      <c r="D306" s="195" t="s">
        <v>136</v>
      </c>
      <c r="E306" s="196" t="s">
        <v>1</v>
      </c>
      <c r="F306" s="197" t="s">
        <v>456</v>
      </c>
      <c r="H306" s="196" t="s">
        <v>1</v>
      </c>
      <c r="I306" s="6"/>
      <c r="L306" s="193"/>
      <c r="M306" s="198"/>
      <c r="T306" s="199"/>
      <c r="AT306" s="196" t="s">
        <v>136</v>
      </c>
      <c r="AU306" s="196" t="s">
        <v>85</v>
      </c>
      <c r="AV306" s="194" t="s">
        <v>83</v>
      </c>
      <c r="AW306" s="194" t="s">
        <v>31</v>
      </c>
      <c r="AX306" s="194" t="s">
        <v>75</v>
      </c>
      <c r="AY306" s="196" t="s">
        <v>125</v>
      </c>
    </row>
    <row r="307" spans="2:65" s="201" customFormat="1">
      <c r="B307" s="200"/>
      <c r="D307" s="195" t="s">
        <v>136</v>
      </c>
      <c r="E307" s="202" t="s">
        <v>1</v>
      </c>
      <c r="F307" s="203" t="s">
        <v>457</v>
      </c>
      <c r="H307" s="204">
        <v>47.4</v>
      </c>
      <c r="I307" s="7"/>
      <c r="L307" s="200"/>
      <c r="M307" s="205"/>
      <c r="T307" s="206"/>
      <c r="AT307" s="202" t="s">
        <v>136</v>
      </c>
      <c r="AU307" s="202" t="s">
        <v>85</v>
      </c>
      <c r="AV307" s="201" t="s">
        <v>85</v>
      </c>
      <c r="AW307" s="201" t="s">
        <v>31</v>
      </c>
      <c r="AX307" s="201" t="s">
        <v>75</v>
      </c>
      <c r="AY307" s="202" t="s">
        <v>125</v>
      </c>
    </row>
    <row r="308" spans="2:65" s="215" customFormat="1">
      <c r="B308" s="214"/>
      <c r="D308" s="195" t="s">
        <v>136</v>
      </c>
      <c r="E308" s="216" t="s">
        <v>1</v>
      </c>
      <c r="F308" s="217" t="s">
        <v>158</v>
      </c>
      <c r="H308" s="218">
        <v>175.85</v>
      </c>
      <c r="I308" s="9"/>
      <c r="L308" s="214"/>
      <c r="M308" s="219"/>
      <c r="T308" s="220"/>
      <c r="AT308" s="216" t="s">
        <v>136</v>
      </c>
      <c r="AU308" s="216" t="s">
        <v>85</v>
      </c>
      <c r="AV308" s="215" t="s">
        <v>132</v>
      </c>
      <c r="AW308" s="215" t="s">
        <v>31</v>
      </c>
      <c r="AX308" s="215" t="s">
        <v>83</v>
      </c>
      <c r="AY308" s="216" t="s">
        <v>125</v>
      </c>
    </row>
    <row r="309" spans="2:65" s="35" customFormat="1" ht="16.5" customHeight="1">
      <c r="B309" s="36"/>
      <c r="C309" s="177" t="s">
        <v>458</v>
      </c>
      <c r="D309" s="177" t="s">
        <v>128</v>
      </c>
      <c r="E309" s="178" t="s">
        <v>459</v>
      </c>
      <c r="F309" s="179" t="s">
        <v>460</v>
      </c>
      <c r="G309" s="180" t="s">
        <v>131</v>
      </c>
      <c r="H309" s="181">
        <v>20.52</v>
      </c>
      <c r="I309" s="4"/>
      <c r="J309" s="182">
        <f>ROUND(I309*H309,2)</f>
        <v>0</v>
      </c>
      <c r="K309" s="183"/>
      <c r="L309" s="36"/>
      <c r="M309" s="184" t="s">
        <v>1</v>
      </c>
      <c r="N309" s="185" t="s">
        <v>40</v>
      </c>
      <c r="P309" s="186">
        <f>O309*H309</f>
        <v>0</v>
      </c>
      <c r="Q309" s="186">
        <v>1.2999999999999999E-4</v>
      </c>
      <c r="R309" s="186">
        <f>Q309*H309</f>
        <v>2.6675999999999996E-3</v>
      </c>
      <c r="S309" s="186">
        <v>0</v>
      </c>
      <c r="T309" s="187">
        <f>S309*H309</f>
        <v>0</v>
      </c>
      <c r="AR309" s="188" t="s">
        <v>197</v>
      </c>
      <c r="AT309" s="188" t="s">
        <v>128</v>
      </c>
      <c r="AU309" s="188" t="s">
        <v>85</v>
      </c>
      <c r="AY309" s="17" t="s">
        <v>125</v>
      </c>
      <c r="BE309" s="189">
        <f>IF(N309="základní",J309,0)</f>
        <v>0</v>
      </c>
      <c r="BF309" s="189">
        <f>IF(N309="snížená",J309,0)</f>
        <v>0</v>
      </c>
      <c r="BG309" s="189">
        <f>IF(N309="zákl. přenesená",J309,0)</f>
        <v>0</v>
      </c>
      <c r="BH309" s="189">
        <f>IF(N309="sníž. přenesená",J309,0)</f>
        <v>0</v>
      </c>
      <c r="BI309" s="189">
        <f>IF(N309="nulová",J309,0)</f>
        <v>0</v>
      </c>
      <c r="BJ309" s="17" t="s">
        <v>83</v>
      </c>
      <c r="BK309" s="189">
        <f>ROUND(I309*H309,2)</f>
        <v>0</v>
      </c>
      <c r="BL309" s="17" t="s">
        <v>197</v>
      </c>
      <c r="BM309" s="188" t="s">
        <v>461</v>
      </c>
    </row>
    <row r="310" spans="2:65" s="35" customFormat="1">
      <c r="B310" s="36"/>
      <c r="D310" s="190" t="s">
        <v>134</v>
      </c>
      <c r="F310" s="191" t="s">
        <v>462</v>
      </c>
      <c r="I310" s="5"/>
      <c r="L310" s="36"/>
      <c r="M310" s="192"/>
      <c r="T310" s="80"/>
      <c r="AT310" s="17" t="s">
        <v>134</v>
      </c>
      <c r="AU310" s="17" t="s">
        <v>85</v>
      </c>
    </row>
    <row r="311" spans="2:65" s="194" customFormat="1">
      <c r="B311" s="193"/>
      <c r="D311" s="195" t="s">
        <v>136</v>
      </c>
      <c r="E311" s="196" t="s">
        <v>1</v>
      </c>
      <c r="F311" s="197" t="s">
        <v>463</v>
      </c>
      <c r="H311" s="196" t="s">
        <v>1</v>
      </c>
      <c r="I311" s="6"/>
      <c r="L311" s="193"/>
      <c r="M311" s="198"/>
      <c r="T311" s="199"/>
      <c r="AT311" s="196" t="s">
        <v>136</v>
      </c>
      <c r="AU311" s="196" t="s">
        <v>85</v>
      </c>
      <c r="AV311" s="194" t="s">
        <v>83</v>
      </c>
      <c r="AW311" s="194" t="s">
        <v>31</v>
      </c>
      <c r="AX311" s="194" t="s">
        <v>75</v>
      </c>
      <c r="AY311" s="196" t="s">
        <v>125</v>
      </c>
    </row>
    <row r="312" spans="2:65" s="201" customFormat="1">
      <c r="B312" s="200"/>
      <c r="D312" s="195" t="s">
        <v>136</v>
      </c>
      <c r="E312" s="202" t="s">
        <v>1</v>
      </c>
      <c r="F312" s="203" t="s">
        <v>464</v>
      </c>
      <c r="H312" s="204">
        <v>20.52</v>
      </c>
      <c r="I312" s="7"/>
      <c r="L312" s="200"/>
      <c r="M312" s="205"/>
      <c r="T312" s="206"/>
      <c r="AT312" s="202" t="s">
        <v>136</v>
      </c>
      <c r="AU312" s="202" t="s">
        <v>85</v>
      </c>
      <c r="AV312" s="201" t="s">
        <v>85</v>
      </c>
      <c r="AW312" s="201" t="s">
        <v>31</v>
      </c>
      <c r="AX312" s="201" t="s">
        <v>83</v>
      </c>
      <c r="AY312" s="202" t="s">
        <v>125</v>
      </c>
    </row>
    <row r="313" spans="2:65" s="166" customFormat="1" ht="22.9" customHeight="1">
      <c r="B313" s="165"/>
      <c r="D313" s="167" t="s">
        <v>74</v>
      </c>
      <c r="E313" s="175" t="s">
        <v>465</v>
      </c>
      <c r="F313" s="175" t="s">
        <v>466</v>
      </c>
      <c r="I313" s="3"/>
      <c r="J313" s="176">
        <f>BK313</f>
        <v>0</v>
      </c>
      <c r="L313" s="165"/>
      <c r="M313" s="170"/>
      <c r="P313" s="171">
        <f>SUM(P314:P315)</f>
        <v>0</v>
      </c>
      <c r="R313" s="171">
        <f>SUM(R314:R315)</f>
        <v>0</v>
      </c>
      <c r="T313" s="172">
        <f>SUM(T314:T315)</f>
        <v>0</v>
      </c>
      <c r="AR313" s="167" t="s">
        <v>85</v>
      </c>
      <c r="AT313" s="173" t="s">
        <v>74</v>
      </c>
      <c r="AU313" s="173" t="s">
        <v>83</v>
      </c>
      <c r="AY313" s="167" t="s">
        <v>125</v>
      </c>
      <c r="BK313" s="174">
        <f>SUM(BK314:BK315)</f>
        <v>0</v>
      </c>
    </row>
    <row r="314" spans="2:65" s="35" customFormat="1" ht="16.5" customHeight="1">
      <c r="B314" s="36"/>
      <c r="C314" s="177" t="s">
        <v>467</v>
      </c>
      <c r="D314" s="177" t="s">
        <v>128</v>
      </c>
      <c r="E314" s="178" t="s">
        <v>468</v>
      </c>
      <c r="F314" s="179" t="s">
        <v>469</v>
      </c>
      <c r="G314" s="180" t="s">
        <v>196</v>
      </c>
      <c r="H314" s="181">
        <v>7</v>
      </c>
      <c r="I314" s="4"/>
      <c r="J314" s="182">
        <f>ROUND(I314*H314,2)</f>
        <v>0</v>
      </c>
      <c r="K314" s="183"/>
      <c r="L314" s="36"/>
      <c r="M314" s="184" t="s">
        <v>1</v>
      </c>
      <c r="N314" s="185" t="s">
        <v>40</v>
      </c>
      <c r="P314" s="186">
        <f>O314*H314</f>
        <v>0</v>
      </c>
      <c r="Q314" s="186">
        <v>0</v>
      </c>
      <c r="R314" s="186">
        <f>Q314*H314</f>
        <v>0</v>
      </c>
      <c r="S314" s="186">
        <v>0</v>
      </c>
      <c r="T314" s="187">
        <f>S314*H314</f>
        <v>0</v>
      </c>
      <c r="AR314" s="188" t="s">
        <v>197</v>
      </c>
      <c r="AT314" s="188" t="s">
        <v>128</v>
      </c>
      <c r="AU314" s="188" t="s">
        <v>85</v>
      </c>
      <c r="AY314" s="17" t="s">
        <v>125</v>
      </c>
      <c r="BE314" s="189">
        <f>IF(N314="základní",J314,0)</f>
        <v>0</v>
      </c>
      <c r="BF314" s="189">
        <f>IF(N314="snížená",J314,0)</f>
        <v>0</v>
      </c>
      <c r="BG314" s="189">
        <f>IF(N314="zákl. přenesená",J314,0)</f>
        <v>0</v>
      </c>
      <c r="BH314" s="189">
        <f>IF(N314="sníž. přenesená",J314,0)</f>
        <v>0</v>
      </c>
      <c r="BI314" s="189">
        <f>IF(N314="nulová",J314,0)</f>
        <v>0</v>
      </c>
      <c r="BJ314" s="17" t="s">
        <v>83</v>
      </c>
      <c r="BK314" s="189">
        <f>ROUND(I314*H314,2)</f>
        <v>0</v>
      </c>
      <c r="BL314" s="17" t="s">
        <v>197</v>
      </c>
      <c r="BM314" s="188" t="s">
        <v>470</v>
      </c>
    </row>
    <row r="315" spans="2:65" s="35" customFormat="1" ht="16.5" customHeight="1">
      <c r="B315" s="36"/>
      <c r="C315" s="221" t="s">
        <v>471</v>
      </c>
      <c r="D315" s="221" t="s">
        <v>174</v>
      </c>
      <c r="E315" s="222" t="s">
        <v>472</v>
      </c>
      <c r="F315" s="223" t="s">
        <v>473</v>
      </c>
      <c r="G315" s="224" t="s">
        <v>248</v>
      </c>
      <c r="H315" s="225">
        <v>7</v>
      </c>
      <c r="I315" s="10"/>
      <c r="J315" s="226">
        <f>ROUND(I315*H315,2)</f>
        <v>0</v>
      </c>
      <c r="K315" s="227"/>
      <c r="L315" s="228"/>
      <c r="M315" s="231" t="s">
        <v>1</v>
      </c>
      <c r="N315" s="232" t="s">
        <v>40</v>
      </c>
      <c r="O315" s="233"/>
      <c r="P315" s="234">
        <f>O315*H315</f>
        <v>0</v>
      </c>
      <c r="Q315" s="234">
        <v>0</v>
      </c>
      <c r="R315" s="234">
        <f>Q315*H315</f>
        <v>0</v>
      </c>
      <c r="S315" s="234">
        <v>0</v>
      </c>
      <c r="T315" s="235">
        <f>S315*H315</f>
        <v>0</v>
      </c>
      <c r="AR315" s="188" t="s">
        <v>253</v>
      </c>
      <c r="AT315" s="188" t="s">
        <v>174</v>
      </c>
      <c r="AU315" s="188" t="s">
        <v>85</v>
      </c>
      <c r="AY315" s="17" t="s">
        <v>125</v>
      </c>
      <c r="BE315" s="189">
        <f>IF(N315="základní",J315,0)</f>
        <v>0</v>
      </c>
      <c r="BF315" s="189">
        <f>IF(N315="snížená",J315,0)</f>
        <v>0</v>
      </c>
      <c r="BG315" s="189">
        <f>IF(N315="zákl. přenesená",J315,0)</f>
        <v>0</v>
      </c>
      <c r="BH315" s="189">
        <f>IF(N315="sníž. přenesená",J315,0)</f>
        <v>0</v>
      </c>
      <c r="BI315" s="189">
        <f>IF(N315="nulová",J315,0)</f>
        <v>0</v>
      </c>
      <c r="BJ315" s="17" t="s">
        <v>83</v>
      </c>
      <c r="BK315" s="189">
        <f>ROUND(I315*H315,2)</f>
        <v>0</v>
      </c>
      <c r="BL315" s="17" t="s">
        <v>197</v>
      </c>
      <c r="BM315" s="188" t="s">
        <v>474</v>
      </c>
    </row>
    <row r="316" spans="2:65" s="35" customFormat="1" ht="6.95" customHeight="1">
      <c r="B316" s="59"/>
      <c r="C316" s="60"/>
      <c r="D316" s="60"/>
      <c r="E316" s="60"/>
      <c r="F316" s="60"/>
      <c r="G316" s="60"/>
      <c r="H316" s="60"/>
      <c r="I316" s="60"/>
      <c r="J316" s="60"/>
      <c r="K316" s="60"/>
      <c r="L316" s="36"/>
    </row>
  </sheetData>
  <sheetProtection algorithmName="SHA-512" hashValue="ajHVJDTP+xAEEBX9Xe+J41eufcxE8kdoYA1N7O9MFc2mpxvA7D1Cc/w+Fmwjl+y31Fq94f+66GnHShzMP5poPQ==" saltValue="9wQk3BlEDdTrkyYUywiRuA==" spinCount="100000" sheet="1" objects="1" scenarios="1"/>
  <autoFilter ref="C131:K315" xr:uid="{00000000-0009-0000-0000-000001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hyperlinks>
    <hyperlink ref="F136" r:id="rId1" xr:uid="{00000000-0004-0000-0100-000000000000}"/>
    <hyperlink ref="F140" r:id="rId2" xr:uid="{00000000-0004-0000-0100-000001000000}"/>
    <hyperlink ref="F142" r:id="rId3" xr:uid="{00000000-0004-0000-0100-000002000000}"/>
    <hyperlink ref="F155" r:id="rId4" xr:uid="{00000000-0004-0000-0100-000003000000}"/>
    <hyperlink ref="F157" r:id="rId5" xr:uid="{00000000-0004-0000-0100-000004000000}"/>
    <hyperlink ref="F166" r:id="rId6" xr:uid="{00000000-0004-0000-0100-000005000000}"/>
    <hyperlink ref="F169" r:id="rId7" xr:uid="{00000000-0004-0000-0100-000006000000}"/>
    <hyperlink ref="F172" r:id="rId8" xr:uid="{00000000-0004-0000-0100-000007000000}"/>
    <hyperlink ref="F174" r:id="rId9" xr:uid="{00000000-0004-0000-0100-000008000000}"/>
    <hyperlink ref="F177" r:id="rId10" xr:uid="{00000000-0004-0000-0100-000009000000}"/>
    <hyperlink ref="F191" r:id="rId11" xr:uid="{00000000-0004-0000-0100-00000A000000}"/>
    <hyperlink ref="F193" r:id="rId12" xr:uid="{00000000-0004-0000-0100-00000B000000}"/>
    <hyperlink ref="F195" r:id="rId13" xr:uid="{00000000-0004-0000-0100-00000C000000}"/>
    <hyperlink ref="F198" r:id="rId14" xr:uid="{00000000-0004-0000-0100-00000D000000}"/>
    <hyperlink ref="F201" r:id="rId15" xr:uid="{00000000-0004-0000-0100-00000E000000}"/>
    <hyperlink ref="F209" r:id="rId16" xr:uid="{00000000-0004-0000-0100-00000F000000}"/>
    <hyperlink ref="F212" r:id="rId17" xr:uid="{00000000-0004-0000-0100-000010000000}"/>
    <hyperlink ref="F215" r:id="rId18" xr:uid="{00000000-0004-0000-0100-000011000000}"/>
    <hyperlink ref="F220" r:id="rId19" xr:uid="{00000000-0004-0000-0100-000012000000}"/>
    <hyperlink ref="F223" r:id="rId20" xr:uid="{00000000-0004-0000-0100-000013000000}"/>
    <hyperlink ref="F228" r:id="rId21" xr:uid="{00000000-0004-0000-0100-000014000000}"/>
    <hyperlink ref="F241" r:id="rId22" xr:uid="{00000000-0004-0000-0100-000015000000}"/>
    <hyperlink ref="F244" r:id="rId23" xr:uid="{00000000-0004-0000-0100-000016000000}"/>
    <hyperlink ref="F247" r:id="rId24" xr:uid="{00000000-0004-0000-0100-000017000000}"/>
    <hyperlink ref="F251" r:id="rId25" xr:uid="{00000000-0004-0000-0100-000018000000}"/>
    <hyperlink ref="F254" r:id="rId26" xr:uid="{00000000-0004-0000-0100-000019000000}"/>
    <hyperlink ref="F257" r:id="rId27" xr:uid="{00000000-0004-0000-0100-00001A000000}"/>
    <hyperlink ref="F261" r:id="rId28" xr:uid="{00000000-0004-0000-0100-00001B000000}"/>
    <hyperlink ref="F263" r:id="rId29" xr:uid="{00000000-0004-0000-0100-00001C000000}"/>
    <hyperlink ref="F265" r:id="rId30" xr:uid="{00000000-0004-0000-0100-00001D000000}"/>
    <hyperlink ref="F267" r:id="rId31" xr:uid="{00000000-0004-0000-0100-00001E000000}"/>
    <hyperlink ref="F269" r:id="rId32" xr:uid="{00000000-0004-0000-0100-00001F000000}"/>
    <hyperlink ref="F271" r:id="rId33" xr:uid="{00000000-0004-0000-0100-000020000000}"/>
    <hyperlink ref="F274" r:id="rId34" xr:uid="{00000000-0004-0000-0100-000021000000}"/>
    <hyperlink ref="F282" r:id="rId35" xr:uid="{00000000-0004-0000-0100-000022000000}"/>
    <hyperlink ref="F286" r:id="rId36" xr:uid="{00000000-0004-0000-0100-000023000000}"/>
    <hyperlink ref="F288" r:id="rId37" xr:uid="{00000000-0004-0000-0100-000024000000}"/>
    <hyperlink ref="F291" r:id="rId38" xr:uid="{00000000-0004-0000-0100-000025000000}"/>
    <hyperlink ref="F295" r:id="rId39" xr:uid="{00000000-0004-0000-0100-000026000000}"/>
    <hyperlink ref="F303" r:id="rId40" xr:uid="{00000000-0004-0000-0100-000027000000}"/>
    <hyperlink ref="F310" r:id="rId41" xr:uid="{00000000-0004-0000-0100-000028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4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3CC70A003438F40BB0B4D0EAF300461" ma:contentTypeVersion="13" ma:contentTypeDescription="Vytvoří nový dokument" ma:contentTypeScope="" ma:versionID="791fa2d5c75daa177beb07d0e9627631">
  <xsd:schema xmlns:xsd="http://www.w3.org/2001/XMLSchema" xmlns:xs="http://www.w3.org/2001/XMLSchema" xmlns:p="http://schemas.microsoft.com/office/2006/metadata/properties" xmlns:ns2="7121e18b-0634-4c33-baa3-f3de9a020fe8" xmlns:ns3="2c3c911c-8a77-4291-a0b8-f595f9f41878" targetNamespace="http://schemas.microsoft.com/office/2006/metadata/properties" ma:root="true" ma:fieldsID="80de5c5efb14a295029dcd6195a67785" ns2:_="" ns3:_="">
    <xsd:import namespace="7121e18b-0634-4c33-baa3-f3de9a020fe8"/>
    <xsd:import namespace="2c3c911c-8a77-4291-a0b8-f595f9f418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21e18b-0634-4c33-baa3-f3de9a020f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Značky obrázků" ma:readOnly="false" ma:fieldId="{5cf76f15-5ced-4ddc-b409-7134ff3c332f}" ma:taxonomyMulti="true" ma:sspId="bce56c0d-8add-4fe5-85a8-9b3e3d2b7a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3c911c-8a77-4291-a0b8-f595f9f41878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19aa7d8d-1596-48b5-93c8-cb03a9e14a2d}" ma:internalName="TaxCatchAll" ma:showField="CatchAllData" ma:web="2c3c911c-8a77-4291-a0b8-f595f9f4187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3c911c-8a77-4291-a0b8-f595f9f41878" xsi:nil="true"/>
    <lcf76f155ced4ddcb4097134ff3c332f xmlns="7121e18b-0634-4c33-baa3-f3de9a020fe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6488E7A-DF85-4CCD-98F8-B48CB3E3E36C}"/>
</file>

<file path=customXml/itemProps2.xml><?xml version="1.0" encoding="utf-8"?>
<ds:datastoreItem xmlns:ds="http://schemas.openxmlformats.org/officeDocument/2006/customXml" ds:itemID="{98B40ABB-35C0-445A-BF3C-0003F53A0B5C}"/>
</file>

<file path=customXml/itemProps3.xml><?xml version="1.0" encoding="utf-8"?>
<ds:datastoreItem xmlns:ds="http://schemas.openxmlformats.org/officeDocument/2006/customXml" ds:itemID="{C5A7E952-5CC3-4B9D-AC5C-350D46F44D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úpravy a mo...</vt:lpstr>
      <vt:lpstr>'01 - Stavební úpravy a mo...'!Názvy_tisku</vt:lpstr>
      <vt:lpstr>'Rekapitulace stavby'!Názvy_tisku</vt:lpstr>
      <vt:lpstr>'01 - Stavební úpravy a mo...'!Oblast_tisku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Krejča</dc:creator>
  <cp:lastModifiedBy>Katerina Swiatkova</cp:lastModifiedBy>
  <dcterms:created xsi:type="dcterms:W3CDTF">2025-03-13T12:52:36Z</dcterms:created>
  <dcterms:modified xsi:type="dcterms:W3CDTF">2025-03-13T20:56:02Z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0x01010043CC70A003438F40BB0B4D0EAF300461</vt:lpwstr>
  </property>
</Properties>
</file>